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K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W30" i="1"/>
  <c r="V30" i="1"/>
  <c r="U30" i="1"/>
  <c r="N30" i="1"/>
  <c r="BM29" i="1"/>
  <c r="BL29" i="1"/>
  <c r="BJ29" i="1"/>
  <c r="BK29" i="1" s="1"/>
  <c r="BG29" i="1"/>
  <c r="BF29" i="1"/>
  <c r="BE29" i="1"/>
  <c r="BD29" i="1"/>
  <c r="BH29" i="1" s="1"/>
  <c r="BI29" i="1" s="1"/>
  <c r="BC29" i="1"/>
  <c r="AZ29" i="1"/>
  <c r="AX29" i="1"/>
  <c r="AS29" i="1"/>
  <c r="AL29" i="1"/>
  <c r="AM29" i="1" s="1"/>
  <c r="AG29" i="1"/>
  <c r="AE29" i="1"/>
  <c r="G29" i="1" s="1"/>
  <c r="W29" i="1"/>
  <c r="V29" i="1"/>
  <c r="N29" i="1"/>
  <c r="I29" i="1"/>
  <c r="H29" i="1"/>
  <c r="AV29" i="1" s="1"/>
  <c r="BM28" i="1"/>
  <c r="BL28" i="1"/>
  <c r="BJ28" i="1"/>
  <c r="BK28" i="1" s="1"/>
  <c r="BG28" i="1"/>
  <c r="BF28" i="1"/>
  <c r="BE28" i="1"/>
  <c r="BD28" i="1"/>
  <c r="BH28" i="1" s="1"/>
  <c r="BI28" i="1" s="1"/>
  <c r="BC28" i="1"/>
  <c r="AX28" i="1" s="1"/>
  <c r="AZ28" i="1"/>
  <c r="AS28" i="1"/>
  <c r="AM28" i="1"/>
  <c r="AL28" i="1"/>
  <c r="AG28" i="1"/>
  <c r="AE28" i="1" s="1"/>
  <c r="W28" i="1"/>
  <c r="V28" i="1"/>
  <c r="U28" i="1" s="1"/>
  <c r="N28" i="1"/>
  <c r="BM27" i="1"/>
  <c r="BL27" i="1"/>
  <c r="BJ27" i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W27" i="1"/>
  <c r="V27" i="1"/>
  <c r="U27" i="1" s="1"/>
  <c r="N27" i="1"/>
  <c r="BM26" i="1"/>
  <c r="BL26" i="1"/>
  <c r="BJ26" i="1"/>
  <c r="BK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W26" i="1"/>
  <c r="U26" i="1" s="1"/>
  <c r="V26" i="1"/>
  <c r="N26" i="1"/>
  <c r="BM25" i="1"/>
  <c r="BL25" i="1"/>
  <c r="BJ25" i="1"/>
  <c r="BK25" i="1" s="1"/>
  <c r="BG25" i="1"/>
  <c r="BF25" i="1"/>
  <c r="BE25" i="1"/>
  <c r="BD25" i="1"/>
  <c r="BH25" i="1" s="1"/>
  <c r="BI25" i="1" s="1"/>
  <c r="BC25" i="1"/>
  <c r="AX25" i="1" s="1"/>
  <c r="AZ25" i="1"/>
  <c r="AS25" i="1"/>
  <c r="AL25" i="1"/>
  <c r="AM25" i="1" s="1"/>
  <c r="AG25" i="1"/>
  <c r="AE25" i="1"/>
  <c r="G25" i="1" s="1"/>
  <c r="Y25" i="1"/>
  <c r="W25" i="1"/>
  <c r="V25" i="1"/>
  <c r="U25" i="1"/>
  <c r="N25" i="1"/>
  <c r="BM24" i="1"/>
  <c r="BL24" i="1"/>
  <c r="BK24" i="1" s="1"/>
  <c r="BJ24" i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G24" i="1" s="1"/>
  <c r="W24" i="1"/>
  <c r="V24" i="1"/>
  <c r="U24" i="1" s="1"/>
  <c r="N24" i="1"/>
  <c r="BM23" i="1"/>
  <c r="BL23" i="1"/>
  <c r="BJ23" i="1"/>
  <c r="BK23" i="1" s="1"/>
  <c r="Q23" i="1" s="1"/>
  <c r="BG23" i="1"/>
  <c r="BF23" i="1"/>
  <c r="BE23" i="1"/>
  <c r="BD23" i="1"/>
  <c r="BH23" i="1" s="1"/>
  <c r="BI23" i="1" s="1"/>
  <c r="BC23" i="1"/>
  <c r="AZ23" i="1"/>
  <c r="AX23" i="1"/>
  <c r="AU23" i="1"/>
  <c r="AS23" i="1"/>
  <c r="AL23" i="1"/>
  <c r="AM23" i="1" s="1"/>
  <c r="AG23" i="1"/>
  <c r="AE23" i="1" s="1"/>
  <c r="I23" i="1" s="1"/>
  <c r="AF23" i="1"/>
  <c r="W23" i="1"/>
  <c r="V23" i="1"/>
  <c r="N23" i="1"/>
  <c r="L23" i="1"/>
  <c r="BM22" i="1"/>
  <c r="BL22" i="1"/>
  <c r="BK22" i="1" s="1"/>
  <c r="Q22" i="1" s="1"/>
  <c r="BJ22" i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W22" i="1"/>
  <c r="V22" i="1"/>
  <c r="U22" i="1" s="1"/>
  <c r="N22" i="1"/>
  <c r="BM21" i="1"/>
  <c r="BL21" i="1"/>
  <c r="BJ21" i="1"/>
  <c r="BK21" i="1" s="1"/>
  <c r="BG21" i="1"/>
  <c r="BF21" i="1"/>
  <c r="BE21" i="1"/>
  <c r="BD21" i="1"/>
  <c r="BH21" i="1" s="1"/>
  <c r="BI21" i="1" s="1"/>
  <c r="BC21" i="1"/>
  <c r="AX21" i="1" s="1"/>
  <c r="AZ21" i="1"/>
  <c r="AS21" i="1"/>
  <c r="AM21" i="1"/>
  <c r="AL21" i="1"/>
  <c r="AG21" i="1"/>
  <c r="AE21" i="1"/>
  <c r="I21" i="1" s="1"/>
  <c r="W21" i="1"/>
  <c r="V21" i="1"/>
  <c r="N21" i="1"/>
  <c r="BM20" i="1"/>
  <c r="BL20" i="1"/>
  <c r="BJ20" i="1"/>
  <c r="BK20" i="1" s="1"/>
  <c r="AU20" i="1" s="1"/>
  <c r="AW20" i="1" s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W20" i="1"/>
  <c r="V20" i="1"/>
  <c r="U20" i="1"/>
  <c r="N20" i="1"/>
  <c r="BM19" i="1"/>
  <c r="BL19" i="1"/>
  <c r="BJ19" i="1"/>
  <c r="BG19" i="1"/>
  <c r="BF19" i="1"/>
  <c r="BE19" i="1"/>
  <c r="BD19" i="1"/>
  <c r="BH19" i="1" s="1"/>
  <c r="BI19" i="1" s="1"/>
  <c r="BC19" i="1"/>
  <c r="AZ19" i="1"/>
  <c r="AX19" i="1"/>
  <c r="AS19" i="1"/>
  <c r="AL19" i="1"/>
  <c r="AM19" i="1" s="1"/>
  <c r="AG19" i="1"/>
  <c r="AE19" i="1" s="1"/>
  <c r="W19" i="1"/>
  <c r="V19" i="1"/>
  <c r="U19" i="1" s="1"/>
  <c r="N19" i="1"/>
  <c r="G22" i="1" l="1"/>
  <c r="Y22" i="1" s="1"/>
  <c r="L22" i="1"/>
  <c r="AU28" i="1"/>
  <c r="AW28" i="1" s="1"/>
  <c r="Q28" i="1"/>
  <c r="R28" i="1" s="1"/>
  <c r="S28" i="1" s="1"/>
  <c r="Q26" i="1"/>
  <c r="AU26" i="1"/>
  <c r="AW26" i="1" s="1"/>
  <c r="G23" i="1"/>
  <c r="I25" i="1"/>
  <c r="AF25" i="1"/>
  <c r="U21" i="1"/>
  <c r="H23" i="1"/>
  <c r="AV23" i="1" s="1"/>
  <c r="AY23" i="1" s="1"/>
  <c r="AW23" i="1"/>
  <c r="L25" i="1"/>
  <c r="U29" i="1"/>
  <c r="Y24" i="1"/>
  <c r="I27" i="1"/>
  <c r="AF27" i="1"/>
  <c r="H27" i="1"/>
  <c r="AV27" i="1" s="1"/>
  <c r="L27" i="1"/>
  <c r="G27" i="1"/>
  <c r="AU30" i="1"/>
  <c r="AW30" i="1" s="1"/>
  <c r="Q30" i="1"/>
  <c r="AF19" i="1"/>
  <c r="I19" i="1"/>
  <c r="L19" i="1"/>
  <c r="H19" i="1"/>
  <c r="AV19" i="1" s="1"/>
  <c r="AF22" i="1"/>
  <c r="I22" i="1"/>
  <c r="H22" i="1"/>
  <c r="AV22" i="1" s="1"/>
  <c r="L24" i="1"/>
  <c r="H24" i="1"/>
  <c r="AV24" i="1" s="1"/>
  <c r="I24" i="1"/>
  <c r="AF24" i="1"/>
  <c r="AF26" i="1"/>
  <c r="L26" i="1"/>
  <c r="G26" i="1"/>
  <c r="I26" i="1"/>
  <c r="AF30" i="1"/>
  <c r="I30" i="1"/>
  <c r="H30" i="1"/>
  <c r="AV30" i="1" s="1"/>
  <c r="AY30" i="1" s="1"/>
  <c r="L30" i="1"/>
  <c r="G30" i="1"/>
  <c r="R22" i="1"/>
  <c r="S22" i="1" s="1"/>
  <c r="Z22" i="1" s="1"/>
  <c r="Q24" i="1"/>
  <c r="AU24" i="1"/>
  <c r="AW24" i="1" s="1"/>
  <c r="AU25" i="1"/>
  <c r="AW25" i="1" s="1"/>
  <c r="Q25" i="1"/>
  <c r="Q20" i="1"/>
  <c r="G21" i="1"/>
  <c r="L21" i="1"/>
  <c r="AF21" i="1"/>
  <c r="G19" i="1"/>
  <c r="L20" i="1"/>
  <c r="H20" i="1"/>
  <c r="AV20" i="1" s="1"/>
  <c r="AY20" i="1" s="1"/>
  <c r="AF20" i="1"/>
  <c r="I20" i="1"/>
  <c r="G20" i="1"/>
  <c r="H21" i="1"/>
  <c r="AV21" i="1" s="1"/>
  <c r="AU21" i="1"/>
  <c r="AW21" i="1" s="1"/>
  <c r="Q21" i="1"/>
  <c r="AU22" i="1"/>
  <c r="AW22" i="1" s="1"/>
  <c r="Y23" i="1"/>
  <c r="R23" i="1"/>
  <c r="S23" i="1" s="1"/>
  <c r="Z23" i="1" s="1"/>
  <c r="H26" i="1"/>
  <c r="AV26" i="1" s="1"/>
  <c r="AY26" i="1" s="1"/>
  <c r="L28" i="1"/>
  <c r="H28" i="1"/>
  <c r="AV28" i="1" s="1"/>
  <c r="AY28" i="1" s="1"/>
  <c r="AF28" i="1"/>
  <c r="I28" i="1"/>
  <c r="G28" i="1"/>
  <c r="AU29" i="1"/>
  <c r="AW29" i="1" s="1"/>
  <c r="Q29" i="1"/>
  <c r="H25" i="1"/>
  <c r="AV25" i="1" s="1"/>
  <c r="Y29" i="1"/>
  <c r="AF29" i="1"/>
  <c r="BK19" i="1"/>
  <c r="U23" i="1"/>
  <c r="BK27" i="1"/>
  <c r="L29" i="1"/>
  <c r="AY29" i="1" l="1"/>
  <c r="AY25" i="1"/>
  <c r="R29" i="1"/>
  <c r="S29" i="1" s="1"/>
  <c r="R21" i="1"/>
  <c r="S21" i="1" s="1"/>
  <c r="Y19" i="1"/>
  <c r="R25" i="1"/>
  <c r="S25" i="1" s="1"/>
  <c r="AA22" i="1"/>
  <c r="AB22" i="1" s="1"/>
  <c r="T22" i="1"/>
  <c r="X22" i="1" s="1"/>
  <c r="Q27" i="1"/>
  <c r="AU27" i="1"/>
  <c r="AW27" i="1" s="1"/>
  <c r="AU19" i="1"/>
  <c r="AW19" i="1" s="1"/>
  <c r="Q19" i="1"/>
  <c r="T28" i="1"/>
  <c r="X28" i="1" s="1"/>
  <c r="AA28" i="1"/>
  <c r="Z28" i="1"/>
  <c r="Y28" i="1"/>
  <c r="O28" i="1"/>
  <c r="M28" i="1" s="1"/>
  <c r="P28" i="1" s="1"/>
  <c r="J28" i="1" s="1"/>
  <c r="K28" i="1" s="1"/>
  <c r="AY21" i="1"/>
  <c r="Y26" i="1"/>
  <c r="R26" i="1"/>
  <c r="S26" i="1" s="1"/>
  <c r="AY24" i="1"/>
  <c r="AY22" i="1"/>
  <c r="O22" i="1"/>
  <c r="M22" i="1" s="1"/>
  <c r="P22" i="1" s="1"/>
  <c r="J22" i="1" s="1"/>
  <c r="K22" i="1" s="1"/>
  <c r="AA23" i="1"/>
  <c r="AB23" i="1" s="1"/>
  <c r="T23" i="1"/>
  <c r="X23" i="1" s="1"/>
  <c r="Y21" i="1"/>
  <c r="R30" i="1"/>
  <c r="S30" i="1" s="1"/>
  <c r="O30" i="1" s="1"/>
  <c r="M30" i="1" s="1"/>
  <c r="P30" i="1" s="1"/>
  <c r="J30" i="1" s="1"/>
  <c r="K30" i="1" s="1"/>
  <c r="O23" i="1"/>
  <c r="M23" i="1" s="1"/>
  <c r="P23" i="1" s="1"/>
  <c r="J23" i="1" s="1"/>
  <c r="K23" i="1" s="1"/>
  <c r="R20" i="1"/>
  <c r="S20" i="1" s="1"/>
  <c r="Y20" i="1"/>
  <c r="R24" i="1"/>
  <c r="S24" i="1" s="1"/>
  <c r="Y30" i="1"/>
  <c r="Y27" i="1"/>
  <c r="T20" i="1" l="1"/>
  <c r="X20" i="1" s="1"/>
  <c r="AA20" i="1"/>
  <c r="Z20" i="1"/>
  <c r="O20" i="1"/>
  <c r="M20" i="1" s="1"/>
  <c r="P20" i="1" s="1"/>
  <c r="J20" i="1" s="1"/>
  <c r="K20" i="1" s="1"/>
  <c r="T26" i="1"/>
  <c r="X26" i="1" s="1"/>
  <c r="AA26" i="1"/>
  <c r="Z26" i="1"/>
  <c r="AA21" i="1"/>
  <c r="AB21" i="1" s="1"/>
  <c r="T21" i="1"/>
  <c r="X21" i="1" s="1"/>
  <c r="Z21" i="1"/>
  <c r="T24" i="1"/>
  <c r="X24" i="1" s="1"/>
  <c r="AA24" i="1"/>
  <c r="AB24" i="1" s="1"/>
  <c r="O24" i="1"/>
  <c r="M24" i="1" s="1"/>
  <c r="P24" i="1" s="1"/>
  <c r="J24" i="1" s="1"/>
  <c r="K24" i="1" s="1"/>
  <c r="Z24" i="1"/>
  <c r="R27" i="1"/>
  <c r="S27" i="1" s="1"/>
  <c r="AA29" i="1"/>
  <c r="T29" i="1"/>
  <c r="X29" i="1" s="1"/>
  <c r="Z29" i="1"/>
  <c r="O29" i="1"/>
  <c r="M29" i="1" s="1"/>
  <c r="P29" i="1" s="1"/>
  <c r="J29" i="1" s="1"/>
  <c r="K29" i="1" s="1"/>
  <c r="AA30" i="1"/>
  <c r="T30" i="1"/>
  <c r="X30" i="1" s="1"/>
  <c r="Z30" i="1"/>
  <c r="AA25" i="1"/>
  <c r="AB25" i="1" s="1"/>
  <c r="T25" i="1"/>
  <c r="X25" i="1" s="1"/>
  <c r="Z25" i="1"/>
  <c r="O25" i="1"/>
  <c r="M25" i="1" s="1"/>
  <c r="P25" i="1" s="1"/>
  <c r="J25" i="1" s="1"/>
  <c r="K25" i="1" s="1"/>
  <c r="AB28" i="1"/>
  <c r="O21" i="1"/>
  <c r="M21" i="1" s="1"/>
  <c r="P21" i="1" s="1"/>
  <c r="J21" i="1" s="1"/>
  <c r="K21" i="1" s="1"/>
  <c r="AY19" i="1"/>
  <c r="O26" i="1"/>
  <c r="M26" i="1" s="1"/>
  <c r="P26" i="1" s="1"/>
  <c r="J26" i="1" s="1"/>
  <c r="K26" i="1" s="1"/>
  <c r="AY27" i="1"/>
  <c r="R19" i="1"/>
  <c r="S19" i="1" s="1"/>
  <c r="T19" i="1" l="1"/>
  <c r="X19" i="1" s="1"/>
  <c r="AA19" i="1"/>
  <c r="Z19" i="1"/>
  <c r="O19" i="1"/>
  <c r="M19" i="1" s="1"/>
  <c r="P19" i="1" s="1"/>
  <c r="J19" i="1" s="1"/>
  <c r="K19" i="1" s="1"/>
  <c r="AB26" i="1"/>
  <c r="AB20" i="1"/>
  <c r="AA27" i="1"/>
  <c r="Z27" i="1"/>
  <c r="T27" i="1"/>
  <c r="X27" i="1" s="1"/>
  <c r="O27" i="1"/>
  <c r="M27" i="1" s="1"/>
  <c r="P27" i="1" s="1"/>
  <c r="J27" i="1" s="1"/>
  <c r="K27" i="1" s="1"/>
  <c r="AB30" i="1"/>
  <c r="AB29" i="1"/>
  <c r="AB19" i="1" l="1"/>
  <c r="AB27" i="1"/>
</calcChain>
</file>

<file path=xl/sharedStrings.xml><?xml version="1.0" encoding="utf-8"?>
<sst xmlns="http://schemas.openxmlformats.org/spreadsheetml/2006/main" count="643" uniqueCount="350">
  <si>
    <t>File opened</t>
  </si>
  <si>
    <t>2020-09-09 13:01:13</t>
  </si>
  <si>
    <t>Console s/n</t>
  </si>
  <si>
    <t>68C-811876</t>
  </si>
  <si>
    <t>Console ver</t>
  </si>
  <si>
    <t>Bluestem v.1.4.05</t>
  </si>
  <si>
    <t>Scripts ver</t>
  </si>
  <si>
    <t>2020.04  1.4.05, May 2020</t>
  </si>
  <si>
    <t>Head s/n</t>
  </si>
  <si>
    <t>68H-711866</t>
  </si>
  <si>
    <t>Head ver</t>
  </si>
  <si>
    <t>1.4.2</t>
  </si>
  <si>
    <t>Head cal</t>
  </si>
  <si>
    <t>{"co2aspan2b": "0.187145", "h2obspanconc1": "19.41", "h2obspan2a": "0.0949969", "ssb_ref": "35601.5", "h2oaspanconc1": "19.41", "co2aspanconc1": "993", "co2aspanconc2": "298.9", "co2bspan2b": "0.185713", "h2obspanconc2": "0", "ssa_ref": "39980.7", "tbzero": "0.120966", "co2bzero": "0.94549", "co2bspan2a": "0.194368", "h2obspan2": "0", "flowazero": "0.27548", "h2oazero": "1.03102", "oxygen": "21", "co2bspanconc2": "298.9", "co2bspan2": "-0.0290863", "chamberpressurezero": "2.6539", "co2azero": "0.914258", "h2obzero": "1.03183", "co2aspan2": "-0.0274214", "flowbzero": "0.30576", "co2aspan2a": "0.195868", "h2obspan2b": "0.102394", "co2aspan1": "0.960839", "co2bspanconc1": "993", "h2oaspan1": "1.07388", "co2bspan1": "0.961123", "h2obspan1": "1.07787", "tazero": "0.0398865", "h2oaspan2a": "0.0954223", "h2oaspanconc2": "0", "flowmeterzero": "0.986842", "h2oaspan2b": "0.102472", "h2oaspan2": "0"}</t>
  </si>
  <si>
    <t>Chamber type</t>
  </si>
  <si>
    <t>6800-01A</t>
  </si>
  <si>
    <t>Chamber s/n</t>
  </si>
  <si>
    <t>MPF-831667</t>
  </si>
  <si>
    <t>Chamber rev</t>
  </si>
  <si>
    <t>0</t>
  </si>
  <si>
    <t>Chamber cal</t>
  </si>
  <si>
    <t>Fluorometer</t>
  </si>
  <si>
    <t>Flr. Version</t>
  </si>
  <si>
    <t>13:01:13</t>
  </si>
  <si>
    <t>Stability Definition:	F (FlrLS): Slp&lt;1 Per=20	ΔH2O (Meas2): Slp&lt;0.1 Per=20	ΔCO2 (Meas2):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</si>
  <si>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</si>
  <si>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</si>
  <si>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</si>
  <si>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</si>
  <si>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</si>
  <si>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</si>
  <si>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</si>
  <si>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</si>
  <si>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</si>
  <si>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</si>
  <si>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</si>
  <si>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</si>
  <si>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</si>
  <si>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</si>
  <si>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</si>
  <si>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</si>
  <si>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</si>
  <si>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</si>
  <si>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</si>
  <si>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</si>
  <si>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</si>
  <si>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</si>
  <si>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</si>
  <si>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</si>
  <si>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</si>
  <si>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</si>
  <si>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</si>
  <si>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</si>
  <si>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</si>
  <si>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</si>
  <si>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</si>
  <si>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</si>
  <si>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</si>
  <si>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</si>
  <si>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</si>
  <si>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</si>
  <si>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</si>
  <si>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</si>
  <si>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</si>
  <si>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</si>
  <si>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</si>
  <si>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</si>
  <si>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</si>
  <si>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</si>
  <si>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</si>
  <si>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</si>
  <si>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</si>
  <si>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</si>
  <si>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</si>
  <si>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</si>
  <si>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</si>
  <si>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</si>
  <si>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</si>
  <si>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</si>
  <si>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</si>
  <si>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2.7503 76.361 375.441 627.426 871.536 1066.28 1275.23 1444.03</t>
  </si>
  <si>
    <t>Fs_true</t>
  </si>
  <si>
    <t>0.321223 100.768 401.041 601.022 800.139 1000.46 1200.19 1400.97</t>
  </si>
  <si>
    <t>leak_wt</t>
  </si>
  <si>
    <t>Sys</t>
  </si>
  <si>
    <t>GasEx</t>
  </si>
  <si>
    <t>Leak</t>
  </si>
  <si>
    <t>FLR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</si>
  <si>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</si>
  <si>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</si>
  <si>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</si>
  <si>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</si>
  <si>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</si>
  <si>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</si>
  <si>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</si>
  <si>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</si>
  <si>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</si>
  <si>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</si>
  <si>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</si>
  <si>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</si>
  <si>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</si>
  <si>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</si>
  <si>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</si>
  <si>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</si>
  <si>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</si>
  <si>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</si>
  <si>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</si>
  <si>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</si>
  <si>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</si>
  <si>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</si>
  <si>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</si>
  <si>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</si>
  <si>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</si>
  <si>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</si>
  <si>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</si>
  <si>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</si>
  <si>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</si>
  <si>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</si>
  <si>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</si>
  <si>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</si>
  <si>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</si>
  <si>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</si>
  <si>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</si>
  <si>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</si>
  <si>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</si>
  <si>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</si>
  <si>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</si>
  <si>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</si>
  <si>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</si>
  <si>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</si>
  <si>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</si>
  <si>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</si>
  <si>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</si>
  <si>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</si>
  <si>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</si>
  <si>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</si>
  <si>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</si>
  <si>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</si>
  <si>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</si>
  <si>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</si>
  <si>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</si>
  <si>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</si>
  <si>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</si>
  <si>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</si>
  <si>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</si>
  <si>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</si>
  <si>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</si>
  <si>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</si>
  <si>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</si>
  <si>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</si>
  <si>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</si>
  <si>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</si>
  <si>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</si>
  <si>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</si>
  <si>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</si>
  <si>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</si>
  <si>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</si>
  <si>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</si>
  <si>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</si>
  <si>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</si>
  <si>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</si>
  <si>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</si>
  <si>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</si>
  <si>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</si>
  <si>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</si>
  <si>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</si>
  <si>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</si>
  <si>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</si>
  <si>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</si>
  <si>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</si>
  <si>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</si>
  <si>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</si>
  <si>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</si>
  <si>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</si>
  <si>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</si>
  <si>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</si>
  <si>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</si>
  <si>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</si>
  <si>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</si>
  <si>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</si>
  <si>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</si>
  <si>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</si>
  <si>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</si>
  <si>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</si>
  <si>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</si>
  <si>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</si>
  <si>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</si>
  <si>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</si>
  <si>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</si>
  <si>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</si>
  <si>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</si>
  <si>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</si>
  <si>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</si>
  <si>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</si>
  <si>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</si>
  <si>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</si>
  <si>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</si>
  <si>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</si>
  <si>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</si>
  <si>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</si>
  <si>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</si>
  <si>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</si>
  <si>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</si>
  <si>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</si>
  <si>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</si>
  <si>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</si>
  <si>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</si>
  <si>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</si>
  <si>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</si>
  <si>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</si>
  <si>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</si>
  <si>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</si>
  <si>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</si>
  <si>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</si>
  <si>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</si>
  <si>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</si>
  <si>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</si>
  <si>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F:MN</t>
  </si>
  <si>
    <t>F:SLP</t>
  </si>
  <si>
    <t>F:SD</t>
  </si>
  <si>
    <t>F:OK</t>
  </si>
  <si>
    <t>ΔH2O:MN</t>
  </si>
  <si>
    <t>ΔH2O:SLP</t>
  </si>
  <si>
    <t>ΔH2O:SD</t>
  </si>
  <si>
    <t>ΔH2O:OK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</si>
  <si>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</si>
  <si>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</si>
  <si>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</si>
  <si>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</si>
  <si>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</si>
  <si>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</si>
  <si>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</si>
  <si>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</si>
  <si>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</si>
  <si>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</si>
  <si>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</si>
  <si>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</si>
  <si>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</si>
  <si>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</si>
  <si>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</si>
  <si>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</si>
  <si>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</si>
  <si>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</si>
  <si>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</si>
  <si>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</si>
  <si>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</si>
  <si>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</si>
  <si>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</si>
  <si>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</si>
  <si>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</si>
  <si>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</si>
  <si>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</si>
  <si>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</si>
  <si>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</si>
  <si>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</si>
  <si>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</si>
  <si>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</si>
  <si>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</si>
  <si>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</si>
  <si>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</si>
  <si>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</si>
  <si>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</si>
  <si>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</si>
  <si>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</si>
  <si>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</si>
  <si>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</si>
  <si>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</si>
  <si>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</si>
  <si>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</si>
  <si>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</si>
  <si>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</si>
  <si>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</si>
  <si>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</si>
  <si>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</si>
  <si>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</si>
  <si>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</si>
  <si>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</si>
  <si>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</si>
  <si>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</si>
  <si>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</si>
  <si>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</si>
  <si>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 xml:space="preserve"> min⁻¹</t>
  </si>
  <si>
    <t>mmol mol⁻¹ min⁻¹</t>
  </si>
  <si>
    <t>min</t>
  </si>
  <si>
    <t>MPF-1766-20200909-12_05_50</t>
  </si>
  <si>
    <t>0: Broadleaf</t>
  </si>
  <si>
    <t>0/3</t>
  </si>
  <si>
    <t>20200909 13:12:07</t>
  </si>
  <si>
    <t>13:12:07</t>
  </si>
  <si>
    <t>MPF-1769-20200909-13_11_44</t>
  </si>
  <si>
    <t>DARK-1770-20200909-13_11_45</t>
  </si>
  <si>
    <t>13:11:12</t>
  </si>
  <si>
    <t>2/3</t>
  </si>
  <si>
    <t>20200909 13:14:07</t>
  </si>
  <si>
    <t>13:14:07</t>
  </si>
  <si>
    <t>MPF-1771-20200909-13_13_44</t>
  </si>
  <si>
    <t>DARK-1772-20200909-13_13_46</t>
  </si>
  <si>
    <t>13:13:35</t>
  </si>
  <si>
    <t>1/3</t>
  </si>
  <si>
    <t>20200909 13:16:08</t>
  </si>
  <si>
    <t>13:16:08</t>
  </si>
  <si>
    <t>MPF-1773-20200909-13_15_45</t>
  </si>
  <si>
    <t>DARK-1774-20200909-13_15_46</t>
  </si>
  <si>
    <t>13:15:34</t>
  </si>
  <si>
    <t>20200909 13:18:08</t>
  </si>
  <si>
    <t>13:18:08</t>
  </si>
  <si>
    <t>MPF-1775-20200909-13_17_45</t>
  </si>
  <si>
    <t>DARK-1776-20200909-13_17_47</t>
  </si>
  <si>
    <t>13:17:38</t>
  </si>
  <si>
    <t>20200909 13:20:09</t>
  </si>
  <si>
    <t>13:20:09</t>
  </si>
  <si>
    <t>MPF-1777-20200909-13_19_46</t>
  </si>
  <si>
    <t>DARK-1778-20200909-13_19_47</t>
  </si>
  <si>
    <t>13:19:31</t>
  </si>
  <si>
    <t>20200909 13:21:58</t>
  </si>
  <si>
    <t>13:21:58</t>
  </si>
  <si>
    <t>MPF-1779-20200909-13_21_35</t>
  </si>
  <si>
    <t>DARK-1780-20200909-13_21_36</t>
  </si>
  <si>
    <t>13:21:31</t>
  </si>
  <si>
    <t>3/3</t>
  </si>
  <si>
    <t>20200909 13:23:58</t>
  </si>
  <si>
    <t>13:23:58</t>
  </si>
  <si>
    <t>MPF-1781-20200909-13_23_35</t>
  </si>
  <si>
    <t>DARK-1782-20200909-13_23_37</t>
  </si>
  <si>
    <t>13:23:23</t>
  </si>
  <si>
    <t>20200909 13:25:59</t>
  </si>
  <si>
    <t>13:25:59</t>
  </si>
  <si>
    <t>MPF-1783-20200909-13_25_36</t>
  </si>
  <si>
    <t>DARK-1784-20200909-13_25_38</t>
  </si>
  <si>
    <t>13:25:27</t>
  </si>
  <si>
    <t>20200909 13:28:00</t>
  </si>
  <si>
    <t>13:28:00</t>
  </si>
  <si>
    <t>MPF-1785-20200909-13_27_37</t>
  </si>
  <si>
    <t>DARK-1786-20200909-13_27_38</t>
  </si>
  <si>
    <t>13:27:23</t>
  </si>
  <si>
    <t>20200909 13:30:00</t>
  </si>
  <si>
    <t>13:30:00</t>
  </si>
  <si>
    <t>MPF-1787-20200909-13_29_37</t>
  </si>
  <si>
    <t>DARK-1788-20200909-13_29_40</t>
  </si>
  <si>
    <t>13:29:25</t>
  </si>
  <si>
    <t>20200909 13:32:01</t>
  </si>
  <si>
    <t>13:32:01</t>
  </si>
  <si>
    <t>MPF-1789-20200909-13_31_38</t>
  </si>
  <si>
    <t>-</t>
  </si>
  <si>
    <t>13:31:25</t>
  </si>
  <si>
    <t>20200909 13:52:03</t>
  </si>
  <si>
    <t>13:52:03</t>
  </si>
  <si>
    <t>MPF-1790-20200909-13_51_40</t>
  </si>
  <si>
    <t>13:52:20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</si>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</sst>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O30"/>
  <sheetViews>
    <sheetView tabSelected="1" topLeftCell="Z17" workbookViewId="0">
      <selection activeCell="AR18" sqref="AR18"/>
    </sheetView>
  </sheetViews>
  <sheetFormatPr defaultRowHeight="14.5" x14ac:dyDescent="0.35"/>
  <sheetData>
    <row r="2" spans="1:171" x14ac:dyDescent="0.35">
      <c r="A2" t="s">
        <v>25</v>
      </c>
      <c r="B2" t="s">
        <v>26</v>
      </c>
      <c r="C2" t="s">
        <v>28</v>
      </c>
    </row>
    <row r="3" spans="1:171" x14ac:dyDescent="0.35">
      <c r="B3" t="s">
        <v>27</v>
      </c>
      <c r="C3" t="s">
        <v>29</v>
      </c>
    </row>
    <row r="4" spans="1:171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71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71" x14ac:dyDescent="0.35">
      <c r="A6" t="s">
        <v>42</v>
      </c>
      <c r="B6" t="s">
        <v>43</v>
      </c>
    </row>
    <row r="7" spans="1:171" x14ac:dyDescent="0.35">
      <c r="B7">
        <v>2</v>
      </c>
    </row>
    <row r="8" spans="1:171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71" x14ac:dyDescent="0.35">
      <c r="B9">
        <v>0</v>
      </c>
      <c r="C9">
        <v>1</v>
      </c>
      <c r="D9">
        <v>0</v>
      </c>
      <c r="E9">
        <v>0</v>
      </c>
    </row>
    <row r="10" spans="1:171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71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71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71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71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71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71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42</v>
      </c>
      <c r="BO16" t="s">
        <v>42</v>
      </c>
      <c r="BP16" t="s">
        <v>42</v>
      </c>
      <c r="BQ16" t="s">
        <v>89</v>
      </c>
      <c r="BR16" t="s">
        <v>89</v>
      </c>
      <c r="BS16" t="s">
        <v>89</v>
      </c>
      <c r="BT16" t="s">
        <v>89</v>
      </c>
      <c r="BU16" t="s">
        <v>89</v>
      </c>
      <c r="BV16" t="s">
        <v>89</v>
      </c>
      <c r="BW16" t="s">
        <v>89</v>
      </c>
      <c r="BX16" t="s">
        <v>89</v>
      </c>
      <c r="BY16" t="s">
        <v>89</v>
      </c>
      <c r="BZ16" t="s">
        <v>89</v>
      </c>
      <c r="CA16" t="s">
        <v>89</v>
      </c>
      <c r="CB16" t="s">
        <v>89</v>
      </c>
      <c r="CC16" t="s">
        <v>89</v>
      </c>
      <c r="CD16" t="s">
        <v>89</v>
      </c>
      <c r="CE16" t="s">
        <v>89</v>
      </c>
      <c r="CF16" t="s">
        <v>89</v>
      </c>
      <c r="CG16" t="s">
        <v>89</v>
      </c>
      <c r="CH16" t="s">
        <v>89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90</v>
      </c>
      <c r="CR16" t="s">
        <v>90</v>
      </c>
      <c r="CS16" t="s">
        <v>90</v>
      </c>
      <c r="CT16" t="s">
        <v>90</v>
      </c>
      <c r="CU16" t="s">
        <v>90</v>
      </c>
      <c r="CV16" t="s">
        <v>90</v>
      </c>
      <c r="CW16" t="s">
        <v>90</v>
      </c>
      <c r="CX16" t="s">
        <v>90</v>
      </c>
      <c r="CY16" t="s">
        <v>90</v>
      </c>
      <c r="CZ16" t="s">
        <v>90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92</v>
      </c>
      <c r="DG16" t="s">
        <v>92</v>
      </c>
      <c r="DH16" t="s">
        <v>92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92</v>
      </c>
      <c r="DO16" t="s">
        <v>92</v>
      </c>
      <c r="DP16" t="s">
        <v>92</v>
      </c>
      <c r="DQ16" t="s">
        <v>92</v>
      </c>
      <c r="DR16" t="s">
        <v>92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93</v>
      </c>
      <c r="EB16" t="s">
        <v>93</v>
      </c>
      <c r="EC16" t="s">
        <v>93</v>
      </c>
      <c r="ED16" t="s">
        <v>93</v>
      </c>
      <c r="EE16" t="s">
        <v>93</v>
      </c>
      <c r="EF16" t="s">
        <v>93</v>
      </c>
      <c r="EG16" t="s">
        <v>93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94</v>
      </c>
      <c r="EU16" t="s">
        <v>94</v>
      </c>
      <c r="EV16" t="s">
        <v>94</v>
      </c>
      <c r="EW16" t="s">
        <v>94</v>
      </c>
      <c r="EX16" t="s">
        <v>94</v>
      </c>
      <c r="EY16" t="s">
        <v>94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95</v>
      </c>
      <c r="FM16" t="s">
        <v>95</v>
      </c>
      <c r="FN16" t="s">
        <v>95</v>
      </c>
      <c r="FO16" t="s">
        <v>95</v>
      </c>
    </row>
    <row r="17" spans="1:171" x14ac:dyDescent="0.35">
      <c r="A17" t="s">
        <v>96</v>
      </c>
      <c r="B17" t="s">
        <v>97</v>
      </c>
      <c r="C17" t="s">
        <v>98</v>
      </c>
      <c r="D17" t="s">
        <v>99</v>
      </c>
      <c r="E17" t="s">
        <v>100</v>
      </c>
      <c r="F17" t="s">
        <v>101</v>
      </c>
      <c r="G17" t="s">
        <v>102</v>
      </c>
      <c r="H17" t="s">
        <v>103</v>
      </c>
      <c r="I17" t="s">
        <v>104</v>
      </c>
      <c r="J17" t="s">
        <v>105</v>
      </c>
      <c r="K17" t="s">
        <v>106</v>
      </c>
      <c r="L17" t="s">
        <v>107</v>
      </c>
      <c r="M17" t="s">
        <v>108</v>
      </c>
      <c r="N17" t="s">
        <v>109</v>
      </c>
      <c r="O17" t="s">
        <v>110</v>
      </c>
      <c r="P17" t="s">
        <v>111</v>
      </c>
      <c r="Q17" t="s">
        <v>112</v>
      </c>
      <c r="R17" t="s">
        <v>113</v>
      </c>
      <c r="S17" t="s">
        <v>114</v>
      </c>
      <c r="T17" t="s">
        <v>115</v>
      </c>
      <c r="U17" t="s">
        <v>116</v>
      </c>
      <c r="V17" t="s">
        <v>117</v>
      </c>
      <c r="W17" t="s">
        <v>118</v>
      </c>
      <c r="X17" t="s">
        <v>119</v>
      </c>
      <c r="Y17" t="s">
        <v>120</v>
      </c>
      <c r="Z17" t="s">
        <v>121</v>
      </c>
      <c r="AA17" t="s">
        <v>122</v>
      </c>
      <c r="AB17" t="s">
        <v>123</v>
      </c>
      <c r="AC17" t="s">
        <v>86</v>
      </c>
      <c r="AD17" t="s">
        <v>124</v>
      </c>
      <c r="AE17" t="s">
        <v>125</v>
      </c>
      <c r="AF17" t="s">
        <v>126</v>
      </c>
      <c r="AG17" t="s">
        <v>127</v>
      </c>
      <c r="AH17" t="s">
        <v>128</v>
      </c>
      <c r="AI17" t="s">
        <v>129</v>
      </c>
      <c r="AJ17" t="s">
        <v>130</v>
      </c>
      <c r="AK17" t="s">
        <v>131</v>
      </c>
      <c r="AL17" t="s">
        <v>132</v>
      </c>
      <c r="AM17" t="s">
        <v>133</v>
      </c>
      <c r="AN17" t="s">
        <v>134</v>
      </c>
      <c r="AO17" t="s">
        <v>135</v>
      </c>
      <c r="AP17" t="s">
        <v>136</v>
      </c>
      <c r="AQ17" t="s">
        <v>137</v>
      </c>
      <c r="AR17" t="s">
        <v>349</v>
      </c>
      <c r="AS17" t="s">
        <v>138</v>
      </c>
      <c r="AT17" t="s">
        <v>139</v>
      </c>
      <c r="AU17" t="s">
        <v>140</v>
      </c>
      <c r="AV17" t="s">
        <v>141</v>
      </c>
      <c r="AW17" t="s">
        <v>142</v>
      </c>
      <c r="AX17" t="s">
        <v>143</v>
      </c>
      <c r="AY17" t="s">
        <v>144</v>
      </c>
      <c r="AZ17" t="s">
        <v>145</v>
      </c>
      <c r="BA17" t="s">
        <v>146</v>
      </c>
      <c r="BB17" t="s">
        <v>147</v>
      </c>
      <c r="BC17" t="s">
        <v>148</v>
      </c>
      <c r="BD17" t="s">
        <v>149</v>
      </c>
      <c r="BE17" t="s">
        <v>150</v>
      </c>
      <c r="BF17" t="s">
        <v>151</v>
      </c>
      <c r="BG17" t="s">
        <v>152</v>
      </c>
      <c r="BH17" t="s">
        <v>153</v>
      </c>
      <c r="BI17" t="s">
        <v>154</v>
      </c>
      <c r="BJ17" t="s">
        <v>155</v>
      </c>
      <c r="BK17" t="s">
        <v>156</v>
      </c>
      <c r="BL17" t="s">
        <v>157</v>
      </c>
      <c r="BM17" t="s">
        <v>158</v>
      </c>
      <c r="BN17" t="s">
        <v>159</v>
      </c>
      <c r="BO17" t="s">
        <v>160</v>
      </c>
      <c r="BP17" t="s">
        <v>161</v>
      </c>
      <c r="BQ17" t="s">
        <v>101</v>
      </c>
      <c r="BR17" t="s">
        <v>162</v>
      </c>
      <c r="BS17" t="s">
        <v>163</v>
      </c>
      <c r="BT17" t="s">
        <v>164</v>
      </c>
      <c r="BU17" t="s">
        <v>165</v>
      </c>
      <c r="BV17" t="s">
        <v>166</v>
      </c>
      <c r="BW17" t="s">
        <v>167</v>
      </c>
      <c r="BX17" t="s">
        <v>168</v>
      </c>
      <c r="BY17" t="s">
        <v>169</v>
      </c>
      <c r="BZ17" t="s">
        <v>170</v>
      </c>
      <c r="CA17" t="s">
        <v>171</v>
      </c>
      <c r="CB17" t="s">
        <v>172</v>
      </c>
      <c r="CC17" t="s">
        <v>173</v>
      </c>
      <c r="CD17" t="s">
        <v>174</v>
      </c>
      <c r="CE17" t="s">
        <v>175</v>
      </c>
      <c r="CF17" t="s">
        <v>176</v>
      </c>
      <c r="CG17" t="s">
        <v>177</v>
      </c>
      <c r="CH17" t="s">
        <v>178</v>
      </c>
      <c r="CI17" t="s">
        <v>179</v>
      </c>
      <c r="CJ17" t="s">
        <v>180</v>
      </c>
      <c r="CK17" t="s">
        <v>181</v>
      </c>
      <c r="CL17" t="s">
        <v>182</v>
      </c>
      <c r="CM17" t="s">
        <v>183</v>
      </c>
      <c r="CN17" t="s">
        <v>184</v>
      </c>
      <c r="CO17" t="s">
        <v>185</v>
      </c>
      <c r="CP17" t="s">
        <v>186</v>
      </c>
      <c r="CQ17" t="s">
        <v>187</v>
      </c>
      <c r="CR17" t="s">
        <v>188</v>
      </c>
      <c r="CS17" t="s">
        <v>189</v>
      </c>
      <c r="CT17" t="s">
        <v>190</v>
      </c>
      <c r="CU17" t="s">
        <v>191</v>
      </c>
      <c r="CV17" t="s">
        <v>192</v>
      </c>
      <c r="CW17" t="s">
        <v>193</v>
      </c>
      <c r="CX17" t="s">
        <v>194</v>
      </c>
      <c r="CY17" t="s">
        <v>195</v>
      </c>
      <c r="CZ17" t="s">
        <v>196</v>
      </c>
      <c r="DA17" t="s">
        <v>197</v>
      </c>
      <c r="DB17" t="s">
        <v>198</v>
      </c>
      <c r="DC17" t="s">
        <v>199</v>
      </c>
      <c r="DD17" t="s">
        <v>200</v>
      </c>
      <c r="DE17" t="s">
        <v>201</v>
      </c>
      <c r="DF17" t="s">
        <v>97</v>
      </c>
      <c r="DG17" t="s">
        <v>100</v>
      </c>
      <c r="DH17" t="s">
        <v>202</v>
      </c>
      <c r="DI17" t="s">
        <v>203</v>
      </c>
      <c r="DJ17" t="s">
        <v>204</v>
      </c>
      <c r="DK17" t="s">
        <v>205</v>
      </c>
      <c r="DL17" t="s">
        <v>206</v>
      </c>
      <c r="DM17" t="s">
        <v>207</v>
      </c>
      <c r="DN17" t="s">
        <v>208</v>
      </c>
      <c r="DO17" t="s">
        <v>209</v>
      </c>
      <c r="DP17" t="s">
        <v>210</v>
      </c>
      <c r="DQ17" t="s">
        <v>211</v>
      </c>
      <c r="DR17" t="s">
        <v>212</v>
      </c>
      <c r="DS17" t="s">
        <v>213</v>
      </c>
      <c r="DT17" t="s">
        <v>214</v>
      </c>
      <c r="DU17" t="s">
        <v>215</v>
      </c>
      <c r="DV17" t="s">
        <v>216</v>
      </c>
      <c r="DW17" t="s">
        <v>217</v>
      </c>
      <c r="DX17" t="s">
        <v>218</v>
      </c>
      <c r="DY17" t="s">
        <v>219</v>
      </c>
      <c r="DZ17" t="s">
        <v>220</v>
      </c>
      <c r="EA17" t="s">
        <v>221</v>
      </c>
      <c r="EB17" t="s">
        <v>222</v>
      </c>
      <c r="EC17" t="s">
        <v>223</v>
      </c>
      <c r="ED17" t="s">
        <v>224</v>
      </c>
      <c r="EE17" t="s">
        <v>225</v>
      </c>
      <c r="EF17" t="s">
        <v>226</v>
      </c>
      <c r="EG17" t="s">
        <v>227</v>
      </c>
      <c r="EH17" t="s">
        <v>228</v>
      </c>
      <c r="EI17" t="s">
        <v>229</v>
      </c>
      <c r="EJ17" t="s">
        <v>230</v>
      </c>
      <c r="EK17" t="s">
        <v>231</v>
      </c>
      <c r="EL17" t="s">
        <v>232</v>
      </c>
      <c r="EM17" t="s">
        <v>233</v>
      </c>
      <c r="EN17" t="s">
        <v>234</v>
      </c>
      <c r="EO17" t="s">
        <v>235</v>
      </c>
      <c r="EP17" t="s">
        <v>236</v>
      </c>
      <c r="EQ17" t="s">
        <v>237</v>
      </c>
      <c r="ER17" t="s">
        <v>238</v>
      </c>
      <c r="ES17" t="s">
        <v>239</v>
      </c>
      <c r="ET17" t="s">
        <v>240</v>
      </c>
      <c r="EU17" t="s">
        <v>241</v>
      </c>
      <c r="EV17" t="s">
        <v>242</v>
      </c>
      <c r="EW17" t="s">
        <v>243</v>
      </c>
      <c r="EX17" t="s">
        <v>244</v>
      </c>
      <c r="EY17" t="s">
        <v>245</v>
      </c>
      <c r="EZ17" t="s">
        <v>246</v>
      </c>
      <c r="FA17" t="s">
        <v>247</v>
      </c>
      <c r="FB17" t="s">
        <v>248</v>
      </c>
      <c r="FC17" t="s">
        <v>249</v>
      </c>
      <c r="FD17" t="s">
        <v>250</v>
      </c>
      <c r="FE17" t="s">
        <v>251</v>
      </c>
      <c r="FF17" t="s">
        <v>252</v>
      </c>
      <c r="FG17" t="s">
        <v>253</v>
      </c>
      <c r="FH17" t="s">
        <v>254</v>
      </c>
      <c r="FI17" t="s">
        <v>255</v>
      </c>
      <c r="FJ17" t="s">
        <v>256</v>
      </c>
      <c r="FK17" t="s">
        <v>257</v>
      </c>
      <c r="FL17" t="s">
        <v>258</v>
      </c>
      <c r="FM17" t="s">
        <v>259</v>
      </c>
      <c r="FN17" t="s">
        <v>260</v>
      </c>
      <c r="FO17" t="s">
        <v>261</v>
      </c>
    </row>
    <row r="18" spans="1:171" x14ac:dyDescent="0.35">
      <c r="B18" t="s">
        <v>262</v>
      </c>
      <c r="C18" t="s">
        <v>262</v>
      </c>
      <c r="F18" t="s">
        <v>262</v>
      </c>
      <c r="G18" t="s">
        <v>263</v>
      </c>
      <c r="H18" t="s">
        <v>264</v>
      </c>
      <c r="I18" t="s">
        <v>265</v>
      </c>
      <c r="J18" t="s">
        <v>265</v>
      </c>
      <c r="K18" t="s">
        <v>169</v>
      </c>
      <c r="L18" t="s">
        <v>169</v>
      </c>
      <c r="M18" t="s">
        <v>263</v>
      </c>
      <c r="N18" t="s">
        <v>263</v>
      </c>
      <c r="O18" t="s">
        <v>263</v>
      </c>
      <c r="P18" t="s">
        <v>263</v>
      </c>
      <c r="Q18" t="s">
        <v>266</v>
      </c>
      <c r="R18" t="s">
        <v>267</v>
      </c>
      <c r="S18" t="s">
        <v>267</v>
      </c>
      <c r="T18" t="s">
        <v>268</v>
      </c>
      <c r="U18" t="s">
        <v>269</v>
      </c>
      <c r="V18" t="s">
        <v>268</v>
      </c>
      <c r="W18" t="s">
        <v>268</v>
      </c>
      <c r="X18" t="s">
        <v>268</v>
      </c>
      <c r="Y18" t="s">
        <v>266</v>
      </c>
      <c r="Z18" t="s">
        <v>266</v>
      </c>
      <c r="AA18" t="s">
        <v>266</v>
      </c>
      <c r="AB18" t="s">
        <v>266</v>
      </c>
      <c r="AC18" t="s">
        <v>270</v>
      </c>
      <c r="AD18" t="s">
        <v>269</v>
      </c>
      <c r="AF18" t="s">
        <v>269</v>
      </c>
      <c r="AG18" t="s">
        <v>270</v>
      </c>
      <c r="AN18" t="s">
        <v>264</v>
      </c>
      <c r="AU18" t="s">
        <v>264</v>
      </c>
      <c r="AV18" t="s">
        <v>264</v>
      </c>
      <c r="AW18" t="s">
        <v>264</v>
      </c>
      <c r="AY18" t="s">
        <v>271</v>
      </c>
      <c r="BJ18" t="s">
        <v>264</v>
      </c>
      <c r="BK18" t="s">
        <v>264</v>
      </c>
      <c r="BM18" t="s">
        <v>272</v>
      </c>
      <c r="BN18" t="s">
        <v>273</v>
      </c>
      <c r="BQ18" t="s">
        <v>262</v>
      </c>
      <c r="BR18" t="s">
        <v>265</v>
      </c>
      <c r="BS18" t="s">
        <v>265</v>
      </c>
      <c r="BT18" t="s">
        <v>274</v>
      </c>
      <c r="BU18" t="s">
        <v>274</v>
      </c>
      <c r="BV18" t="s">
        <v>265</v>
      </c>
      <c r="BW18" t="s">
        <v>274</v>
      </c>
      <c r="BX18" t="s">
        <v>270</v>
      </c>
      <c r="BY18" t="s">
        <v>268</v>
      </c>
      <c r="BZ18" t="s">
        <v>268</v>
      </c>
      <c r="CA18" t="s">
        <v>267</v>
      </c>
      <c r="CB18" t="s">
        <v>267</v>
      </c>
      <c r="CC18" t="s">
        <v>267</v>
      </c>
      <c r="CD18" t="s">
        <v>267</v>
      </c>
      <c r="CE18" t="s">
        <v>267</v>
      </c>
      <c r="CF18" t="s">
        <v>275</v>
      </c>
      <c r="CG18" t="s">
        <v>264</v>
      </c>
      <c r="CH18" t="s">
        <v>264</v>
      </c>
      <c r="CI18" t="s">
        <v>264</v>
      </c>
      <c r="CN18" t="s">
        <v>264</v>
      </c>
      <c r="CQ18" t="s">
        <v>267</v>
      </c>
      <c r="CR18" t="s">
        <v>267</v>
      </c>
      <c r="CS18" t="s">
        <v>267</v>
      </c>
      <c r="CT18" t="s">
        <v>267</v>
      </c>
      <c r="CU18" t="s">
        <v>267</v>
      </c>
      <c r="CV18" t="s">
        <v>264</v>
      </c>
      <c r="CW18" t="s">
        <v>264</v>
      </c>
      <c r="CX18" t="s">
        <v>264</v>
      </c>
      <c r="CY18" t="s">
        <v>262</v>
      </c>
      <c r="DB18" t="s">
        <v>276</v>
      </c>
      <c r="DC18" t="s">
        <v>276</v>
      </c>
      <c r="DE18" t="s">
        <v>262</v>
      </c>
      <c r="DF18" t="s">
        <v>277</v>
      </c>
      <c r="DH18" t="s">
        <v>262</v>
      </c>
      <c r="DI18" t="s">
        <v>262</v>
      </c>
      <c r="DK18" t="s">
        <v>278</v>
      </c>
      <c r="DL18" t="s">
        <v>279</v>
      </c>
      <c r="DM18" t="s">
        <v>278</v>
      </c>
      <c r="DN18" t="s">
        <v>279</v>
      </c>
      <c r="DO18" t="s">
        <v>278</v>
      </c>
      <c r="DP18" t="s">
        <v>279</v>
      </c>
      <c r="DQ18" t="s">
        <v>269</v>
      </c>
      <c r="DR18" t="s">
        <v>269</v>
      </c>
      <c r="DS18" t="s">
        <v>265</v>
      </c>
      <c r="DT18" t="s">
        <v>280</v>
      </c>
      <c r="DU18" t="s">
        <v>265</v>
      </c>
      <c r="DX18" t="s">
        <v>281</v>
      </c>
      <c r="EA18" t="s">
        <v>274</v>
      </c>
      <c r="EB18" t="s">
        <v>282</v>
      </c>
      <c r="EC18" t="s">
        <v>274</v>
      </c>
      <c r="EH18" t="s">
        <v>269</v>
      </c>
      <c r="EI18" t="s">
        <v>269</v>
      </c>
      <c r="EJ18" t="s">
        <v>278</v>
      </c>
      <c r="EK18" t="s">
        <v>279</v>
      </c>
      <c r="EL18" t="s">
        <v>279</v>
      </c>
      <c r="EP18" t="s">
        <v>279</v>
      </c>
      <c r="ET18" t="s">
        <v>265</v>
      </c>
      <c r="EU18" t="s">
        <v>265</v>
      </c>
      <c r="EV18" t="s">
        <v>274</v>
      </c>
      <c r="EW18" t="s">
        <v>274</v>
      </c>
      <c r="EX18" t="s">
        <v>283</v>
      </c>
      <c r="EY18" t="s">
        <v>283</v>
      </c>
      <c r="FA18" t="s">
        <v>270</v>
      </c>
      <c r="FB18" t="s">
        <v>270</v>
      </c>
      <c r="FC18" t="s">
        <v>267</v>
      </c>
      <c r="FD18" t="s">
        <v>267</v>
      </c>
      <c r="FE18" t="s">
        <v>267</v>
      </c>
      <c r="FF18" t="s">
        <v>267</v>
      </c>
      <c r="FG18" t="s">
        <v>267</v>
      </c>
      <c r="FH18" t="s">
        <v>269</v>
      </c>
      <c r="FI18" t="s">
        <v>269</v>
      </c>
      <c r="FJ18" t="s">
        <v>269</v>
      </c>
      <c r="FK18" t="s">
        <v>267</v>
      </c>
      <c r="FL18" t="s">
        <v>265</v>
      </c>
      <c r="FM18" t="s">
        <v>274</v>
      </c>
      <c r="FN18" t="s">
        <v>269</v>
      </c>
      <c r="FO18" t="s">
        <v>269</v>
      </c>
    </row>
    <row r="19" spans="1:171" x14ac:dyDescent="0.35">
      <c r="A19">
        <v>2</v>
      </c>
      <c r="B19">
        <v>1599675127.0999999</v>
      </c>
      <c r="C19">
        <v>588</v>
      </c>
      <c r="D19" t="s">
        <v>287</v>
      </c>
      <c r="E19" t="s">
        <v>288</v>
      </c>
      <c r="F19">
        <v>1599675127.0999999</v>
      </c>
      <c r="G19">
        <f t="shared" ref="G19:G30" si="0">BX19*AE19*(BT19-BU19)/(100*BN19*(1000-AE19*BT19))</f>
        <v>4.5411568276355983E-3</v>
      </c>
      <c r="H19">
        <f t="shared" ref="H19:H30" si="1">BX19*AE19*(BS19-BR19*(1000-AE19*BU19)/(1000-AE19*BT19))/(100*BN19)</f>
        <v>24.196959404228007</v>
      </c>
      <c r="I19">
        <f t="shared" ref="I19:I30" si="2">BR19 - IF(AE19&gt;1, H19*BN19*100/(AG19*CF19), 0)</f>
        <v>368.94499999999999</v>
      </c>
      <c r="J19">
        <f t="shared" ref="J19:J30" si="3">((P19-G19/2)*I19-H19)/(P19+G19/2)</f>
        <v>299.64008094302852</v>
      </c>
      <c r="K19">
        <f t="shared" ref="K19:K30" si="4">J19*(BY19+BZ19)/1000</f>
        <v>30.597831963280345</v>
      </c>
      <c r="L19">
        <f t="shared" ref="L19:L30" si="5">(BR19 - IF(AE19&gt;1, H19*BN19*100/(AG19*CF19), 0))*(BY19+BZ19)/1000</f>
        <v>37.674923455379997</v>
      </c>
      <c r="M19">
        <f t="shared" ref="M19:M30" si="6">2/((1/O19-1/N19)+SIGN(O19)*SQRT((1/O19-1/N19)*(1/O19-1/N19) + 4*BO19/((BO19+1)*(BO19+1))*(2*1/O19*1/N19-1/N19*1/N19)))</f>
        <v>0.65569451690013913</v>
      </c>
      <c r="N19">
        <f t="shared" ref="N19:N30" si="7">IF(LEFT(BP19,1)&lt;&gt;"0",IF(LEFT(BP19,1)="1",3,$B$7),$D$5+$E$5*(CF19*BY19/($K$5*1000))+$F$5*(CF19*BY19/($K$5*1000))*MAX(MIN(BN19,$J$5),$I$5)*MAX(MIN(BN19,$J$5),$I$5)+$G$5*MAX(MIN(BN19,$J$5),$I$5)*(CF19*BY19/($K$5*1000))+$H$5*(CF19*BY19/($K$5*1000))*(CF19*BY19/($K$5*1000)))</f>
        <v>2.9621155671876394</v>
      </c>
      <c r="O19">
        <f t="shared" ref="O19:O30" si="8">G19*(1000-(1000*0.61365*EXP(17.502*S19/(240.97+S19))/(BY19+BZ19)+BT19)/2)/(1000*0.61365*EXP(17.502*S19/(240.97+S19))/(BY19+BZ19)-BT19)</f>
        <v>0.58446236135678686</v>
      </c>
      <c r="P19">
        <f t="shared" ref="P19:P30" si="9">1/((BO19+1)/(M19/1.6)+1/(N19/1.37)) + BO19/((BO19+1)/(M19/1.6) + BO19/(N19/1.37))</f>
        <v>0.37104197806910433</v>
      </c>
      <c r="Q19">
        <f t="shared" ref="Q19:Q30" si="10">(BK19*BM19)</f>
        <v>209.7181253687904</v>
      </c>
      <c r="R19">
        <f t="shared" ref="R19:R30" si="11">(CA19+(Q19+2*0.95*0.0000000567*(((CA19+$B$9)+273)^4-(CA19+273)^4)-44100*G19)/(1.84*29.3*N19+8*0.95*0.0000000567*(CA19+273)^3))</f>
        <v>23.633902406550131</v>
      </c>
      <c r="S19">
        <f t="shared" ref="S19:S30" si="12">($C$9*CB19+$D$9*CC19+$E$9*R19)</f>
        <v>23.007300000000001</v>
      </c>
      <c r="T19">
        <f t="shared" ref="T19:T30" si="13">0.61365*EXP(17.502*S19/(240.97+S19))</f>
        <v>2.820967828377261</v>
      </c>
      <c r="U19">
        <f t="shared" ref="U19:U30" si="14">(V19/W19*100)</f>
        <v>70.084426618320578</v>
      </c>
      <c r="V19">
        <f t="shared" ref="V19:V30" si="15">BT19*(BY19+BZ19)/1000</f>
        <v>2.0464617720587999</v>
      </c>
      <c r="W19">
        <f t="shared" ref="W19:W30" si="16">0.61365*EXP(17.502*CA19/(240.97+CA19))</f>
        <v>2.9199950271460731</v>
      </c>
      <c r="X19">
        <f t="shared" ref="X19:X30" si="17">(T19-BT19*(BY19+BZ19)/1000)</f>
        <v>0.77450605631846114</v>
      </c>
      <c r="Y19">
        <f t="shared" ref="Y19:Y30" si="18">(-G19*44100)</f>
        <v>-200.26501609872989</v>
      </c>
      <c r="Z19">
        <f t="shared" ref="Z19:Z30" si="19">2*29.3*N19*0.92*(CA19-S19)</f>
        <v>91.232939087981237</v>
      </c>
      <c r="AA19">
        <f t="shared" ref="AA19:AA30" si="20">2*0.95*0.0000000567*(((CA19+$B$9)+273)^4-(S19+273)^4)</f>
        <v>6.4036152891690392</v>
      </c>
      <c r="AB19">
        <f t="shared" ref="AB19:AB30" si="21">Q19+AA19+Y19+Z19</f>
        <v>107.08966364721078</v>
      </c>
      <c r="AC19">
        <v>4</v>
      </c>
      <c r="AD19">
        <v>1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MAX(0,($B$15+$C$15*CF19)/(1+$D$15*CF19)*BY19/(CA19+273)*$E$15)</f>
        <v>54489.668246923327</v>
      </c>
      <c r="AH19" t="s">
        <v>284</v>
      </c>
      <c r="AI19">
        <v>10202.5</v>
      </c>
      <c r="AJ19">
        <v>579.35400000000004</v>
      </c>
      <c r="AK19">
        <v>2514.15</v>
      </c>
      <c r="AL19">
        <f t="shared" ref="AL19:AL30" si="25">AK19-AJ19</f>
        <v>1934.796</v>
      </c>
      <c r="AM19">
        <f t="shared" ref="AM19:AM30" si="26">AL19/AK19</f>
        <v>0.76956267525803945</v>
      </c>
      <c r="AN19">
        <v>-0.87767449161539202</v>
      </c>
      <c r="AO19" t="s">
        <v>289</v>
      </c>
      <c r="AP19">
        <v>10207.5</v>
      </c>
      <c r="AQ19">
        <v>870.13444000000004</v>
      </c>
      <c r="AR19">
        <v>1268.56</v>
      </c>
      <c r="AS19">
        <f t="shared" ref="AS19:AS30" si="27">1-AQ19/AR19</f>
        <v>0.31407703222551553</v>
      </c>
      <c r="AT19">
        <v>0.5</v>
      </c>
      <c r="AU19">
        <f t="shared" ref="AU19:AU30" si="28">BK19</f>
        <v>1093.1202001482206</v>
      </c>
      <c r="AV19">
        <f t="shared" ref="AV19:AV30" si="29">H19</f>
        <v>24.196959404228007</v>
      </c>
      <c r="AW19">
        <f t="shared" ref="AW19:AW30" si="30">AS19*AT19*AU19</f>
        <v>171.66197416415733</v>
      </c>
      <c r="AX19">
        <f t="shared" ref="AX19:AX30" si="31">BC19/AR19</f>
        <v>0.52055086081856583</v>
      </c>
      <c r="AY19">
        <f t="shared" ref="AY19:AY30" si="32">(AV19-AN19)/AU19</f>
        <v>2.2938587991003574E-2</v>
      </c>
      <c r="AZ19">
        <f t="shared" ref="AZ19:AZ30" si="33">(AK19-AR19)/AR19</f>
        <v>0.98189285489058475</v>
      </c>
      <c r="BA19" t="s">
        <v>290</v>
      </c>
      <c r="BB19">
        <v>608.21</v>
      </c>
      <c r="BC19">
        <f t="shared" ref="BC19:BC30" si="34">AR19-BB19</f>
        <v>660.34999999999991</v>
      </c>
      <c r="BD19">
        <f t="shared" ref="BD19:BD30" si="35">(AR19-AQ19)/(AR19-BB19)</f>
        <v>0.60335512985537965</v>
      </c>
      <c r="BE19">
        <f t="shared" ref="BE19:BE30" si="36">(AK19-AR19)/(AK19-BB19)</f>
        <v>0.65353054136016875</v>
      </c>
      <c r="BF19">
        <f t="shared" ref="BF19:BF30" si="37">(AR19-AQ19)/(AR19-AJ19)</f>
        <v>0.57809357434497077</v>
      </c>
      <c r="BG19">
        <f t="shared" ref="BG19:BG30" si="38">(AK19-AR19)/(AK19-AJ19)</f>
        <v>0.64378363403687011</v>
      </c>
      <c r="BH19">
        <f t="shared" ref="BH19:BH30" si="39">(BD19*BB19/AQ19)</f>
        <v>0.42173554643962891</v>
      </c>
      <c r="BI19">
        <f t="shared" ref="BI19:BI30" si="40">(1-BH19)</f>
        <v>0.57826445356037115</v>
      </c>
      <c r="BJ19">
        <f t="shared" ref="BJ19:BJ30" si="41">$B$13*CG19+$C$13*CH19+$F$13*CI19*(1-CL19)</f>
        <v>1299.9000000000001</v>
      </c>
      <c r="BK19">
        <f t="shared" ref="BK19:BK30" si="42">BJ19*BL19</f>
        <v>1093.1202001482206</v>
      </c>
      <c r="BL19">
        <f t="shared" ref="BL19:BL30" si="43">($B$13*$D$11+$C$13*$D$11+$F$13*((CV19+CN19)/MAX(CV19+CN19+CW19, 0.1)*$I$11+CW19/MAX(CV19+CN19+CW19, 0.1)*$J$11))/($B$13+$C$13+$F$13)</f>
        <v>0.84092637906625167</v>
      </c>
      <c r="BM19">
        <f t="shared" ref="BM19:BM30" si="44">($B$13*$K$11+$C$13*$K$11+$F$13*((CV19+CN19)/MAX(CV19+CN19+CW19, 0.1)*$P$11+CW19/MAX(CV19+CN19+CW19, 0.1)*$Q$11))/($B$13+$C$13+$F$13)</f>
        <v>0.19185275813250349</v>
      </c>
      <c r="BN19">
        <v>6</v>
      </c>
      <c r="BO19">
        <v>0.5</v>
      </c>
      <c r="BP19" t="s">
        <v>285</v>
      </c>
      <c r="BQ19">
        <v>1599675127.0999999</v>
      </c>
      <c r="BR19">
        <v>368.94499999999999</v>
      </c>
      <c r="BS19">
        <v>399.99200000000002</v>
      </c>
      <c r="BT19">
        <v>20.040700000000001</v>
      </c>
      <c r="BU19">
        <v>14.7005</v>
      </c>
      <c r="BV19">
        <v>367.87099999999998</v>
      </c>
      <c r="BW19">
        <v>20.140499999999999</v>
      </c>
      <c r="BX19">
        <v>499.99799999999999</v>
      </c>
      <c r="BY19">
        <v>102.015</v>
      </c>
      <c r="BZ19">
        <v>0.100284</v>
      </c>
      <c r="CA19">
        <v>23.578600000000002</v>
      </c>
      <c r="CB19">
        <v>23.007300000000001</v>
      </c>
      <c r="CC19">
        <v>999.9</v>
      </c>
      <c r="CD19">
        <v>0</v>
      </c>
      <c r="CE19">
        <v>0</v>
      </c>
      <c r="CF19">
        <v>9985.6200000000008</v>
      </c>
      <c r="CG19">
        <v>0</v>
      </c>
      <c r="CH19">
        <v>1.5575999999999999E-3</v>
      </c>
      <c r="CI19">
        <v>1299.9000000000001</v>
      </c>
      <c r="CJ19">
        <v>0.96899800000000003</v>
      </c>
      <c r="CK19">
        <v>3.1001500000000001E-2</v>
      </c>
      <c r="CL19">
        <v>0</v>
      </c>
      <c r="CM19">
        <v>869.32299999999998</v>
      </c>
      <c r="CN19">
        <v>4.9998399999999998</v>
      </c>
      <c r="CO19">
        <v>11261.4</v>
      </c>
      <c r="CP19">
        <v>12114.6</v>
      </c>
      <c r="CQ19">
        <v>40.311999999999998</v>
      </c>
      <c r="CR19">
        <v>42.436999999999998</v>
      </c>
      <c r="CS19">
        <v>41.375</v>
      </c>
      <c r="CT19">
        <v>41.936999999999998</v>
      </c>
      <c r="CU19">
        <v>41.436999999999998</v>
      </c>
      <c r="CV19">
        <v>1254.76</v>
      </c>
      <c r="CW19">
        <v>40.14</v>
      </c>
      <c r="CX19">
        <v>0</v>
      </c>
      <c r="CY19">
        <v>587.09999990463302</v>
      </c>
      <c r="CZ19">
        <v>0</v>
      </c>
      <c r="DA19">
        <v>870.13444000000004</v>
      </c>
      <c r="DB19">
        <v>-6.0371538572440597</v>
      </c>
      <c r="DC19">
        <v>-82.153846324857597</v>
      </c>
      <c r="DD19">
        <v>11271.608</v>
      </c>
      <c r="DE19">
        <v>15</v>
      </c>
      <c r="DF19">
        <v>1599675072.5999999</v>
      </c>
      <c r="DG19" t="s">
        <v>291</v>
      </c>
      <c r="DH19">
        <v>1599675057.0999999</v>
      </c>
      <c r="DI19">
        <v>1599675072.5999999</v>
      </c>
      <c r="DJ19">
        <v>44</v>
      </c>
      <c r="DK19">
        <v>0.11700000000000001</v>
      </c>
      <c r="DL19">
        <v>-1.4999999999999999E-2</v>
      </c>
      <c r="DM19">
        <v>1.0740000000000001</v>
      </c>
      <c r="DN19">
        <v>-0.1</v>
      </c>
      <c r="DO19">
        <v>400</v>
      </c>
      <c r="DP19">
        <v>15</v>
      </c>
      <c r="DQ19">
        <v>0.06</v>
      </c>
      <c r="DR19">
        <v>0.02</v>
      </c>
      <c r="DS19">
        <v>-31.049945000000001</v>
      </c>
      <c r="DT19">
        <v>-2.0609380862958899E-2</v>
      </c>
      <c r="DU19">
        <v>3.06459291750142E-2</v>
      </c>
      <c r="DV19">
        <v>1</v>
      </c>
      <c r="DW19">
        <v>870.47179411764705</v>
      </c>
      <c r="DX19">
        <v>-6.0494573682228703</v>
      </c>
      <c r="DY19">
        <v>0.62053846538649404</v>
      </c>
      <c r="DZ19">
        <v>0</v>
      </c>
      <c r="EA19">
        <v>5.3474139999999997</v>
      </c>
      <c r="EB19">
        <v>-5.4329606003755901E-2</v>
      </c>
      <c r="EC19">
        <v>5.3304834677540599E-3</v>
      </c>
      <c r="ED19">
        <v>1</v>
      </c>
      <c r="EE19">
        <v>2</v>
      </c>
      <c r="EF19">
        <v>3</v>
      </c>
      <c r="EG19" t="s">
        <v>292</v>
      </c>
      <c r="EH19">
        <v>100</v>
      </c>
      <c r="EI19">
        <v>100</v>
      </c>
      <c r="EJ19">
        <v>1.0740000000000001</v>
      </c>
      <c r="EK19">
        <v>-9.98E-2</v>
      </c>
      <c r="EL19">
        <v>1.07380000000006</v>
      </c>
      <c r="EM19">
        <v>0</v>
      </c>
      <c r="EN19">
        <v>0</v>
      </c>
      <c r="EO19">
        <v>0</v>
      </c>
      <c r="EP19">
        <v>-9.9790476190472405E-2</v>
      </c>
      <c r="EQ19">
        <v>0</v>
      </c>
      <c r="ER19">
        <v>0</v>
      </c>
      <c r="ES19">
        <v>0</v>
      </c>
      <c r="ET19">
        <v>-1</v>
      </c>
      <c r="EU19">
        <v>-1</v>
      </c>
      <c r="EV19">
        <v>-1</v>
      </c>
      <c r="EW19">
        <v>-1</v>
      </c>
      <c r="EX19">
        <v>1.2</v>
      </c>
      <c r="EY19">
        <v>0.9</v>
      </c>
      <c r="EZ19">
        <v>2</v>
      </c>
      <c r="FA19">
        <v>495.02100000000002</v>
      </c>
      <c r="FB19">
        <v>480.28100000000001</v>
      </c>
      <c r="FC19">
        <v>20.774699999999999</v>
      </c>
      <c r="FD19">
        <v>28.075199999999999</v>
      </c>
      <c r="FE19">
        <v>30</v>
      </c>
      <c r="FF19">
        <v>28.076799999999999</v>
      </c>
      <c r="FG19">
        <v>28.049199999999999</v>
      </c>
      <c r="FH19">
        <v>21.094000000000001</v>
      </c>
      <c r="FI19">
        <v>100</v>
      </c>
      <c r="FJ19">
        <v>0</v>
      </c>
      <c r="FK19">
        <v>20.7714</v>
      </c>
      <c r="FL19">
        <v>400</v>
      </c>
      <c r="FM19">
        <v>13.702</v>
      </c>
      <c r="FN19">
        <v>102.042</v>
      </c>
      <c r="FO19">
        <v>101.938</v>
      </c>
    </row>
    <row r="20" spans="1:171" x14ac:dyDescent="0.35">
      <c r="A20">
        <v>3</v>
      </c>
      <c r="B20">
        <v>1599675247.5999999</v>
      </c>
      <c r="C20">
        <v>708.5</v>
      </c>
      <c r="D20" t="s">
        <v>293</v>
      </c>
      <c r="E20" t="s">
        <v>294</v>
      </c>
      <c r="F20">
        <v>1599675247.5999999</v>
      </c>
      <c r="G20">
        <f t="shared" si="0"/>
        <v>4.3889251907896871E-3</v>
      </c>
      <c r="H20">
        <f t="shared" si="1"/>
        <v>23.619772396979364</v>
      </c>
      <c r="I20">
        <f t="shared" si="2"/>
        <v>369.66899999999998</v>
      </c>
      <c r="J20">
        <f t="shared" si="3"/>
        <v>299.02482958584187</v>
      </c>
      <c r="K20">
        <f t="shared" si="4"/>
        <v>30.534886533840083</v>
      </c>
      <c r="L20">
        <f t="shared" si="5"/>
        <v>37.7487079775685</v>
      </c>
      <c r="M20">
        <f t="shared" si="6"/>
        <v>0.62473518695012986</v>
      </c>
      <c r="N20">
        <f t="shared" si="7"/>
        <v>2.9642136601361737</v>
      </c>
      <c r="O20">
        <f t="shared" si="8"/>
        <v>0.55975562792651767</v>
      </c>
      <c r="P20">
        <f t="shared" si="9"/>
        <v>0.355120540685817</v>
      </c>
      <c r="Q20">
        <f t="shared" si="10"/>
        <v>177.77879305806897</v>
      </c>
      <c r="R20">
        <f t="shared" si="11"/>
        <v>23.55279129956261</v>
      </c>
      <c r="S20">
        <f t="shared" si="12"/>
        <v>22.997599999999998</v>
      </c>
      <c r="T20">
        <f t="shared" si="13"/>
        <v>2.8193121505244068</v>
      </c>
      <c r="U20">
        <f t="shared" si="14"/>
        <v>69.50549965038087</v>
      </c>
      <c r="V20">
        <f t="shared" si="15"/>
        <v>2.0376923486188496</v>
      </c>
      <c r="W20">
        <f t="shared" si="16"/>
        <v>2.9316994466173636</v>
      </c>
      <c r="X20">
        <f t="shared" si="17"/>
        <v>0.78161980190555713</v>
      </c>
      <c r="Y20">
        <f t="shared" si="18"/>
        <v>-193.55160091382521</v>
      </c>
      <c r="Z20">
        <f t="shared" si="19"/>
        <v>103.45884906362242</v>
      </c>
      <c r="AA20">
        <f t="shared" si="20"/>
        <v>7.2586937812276888</v>
      </c>
      <c r="AB20">
        <f t="shared" si="21"/>
        <v>94.944734989093874</v>
      </c>
      <c r="AC20">
        <v>4</v>
      </c>
      <c r="AD20">
        <v>1</v>
      </c>
      <c r="AE20">
        <f t="shared" si="22"/>
        <v>1</v>
      </c>
      <c r="AF20">
        <f t="shared" si="23"/>
        <v>0</v>
      </c>
      <c r="AG20">
        <f t="shared" si="24"/>
        <v>54539.64651942809</v>
      </c>
      <c r="AH20" t="s">
        <v>284</v>
      </c>
      <c r="AI20">
        <v>10202.5</v>
      </c>
      <c r="AJ20">
        <v>579.35400000000004</v>
      </c>
      <c r="AK20">
        <v>2514.15</v>
      </c>
      <c r="AL20">
        <f t="shared" si="25"/>
        <v>1934.796</v>
      </c>
      <c r="AM20">
        <f t="shared" si="26"/>
        <v>0.76956267525803945</v>
      </c>
      <c r="AN20">
        <v>-0.87767449161539202</v>
      </c>
      <c r="AO20" t="s">
        <v>295</v>
      </c>
      <c r="AP20">
        <v>10208.200000000001</v>
      </c>
      <c r="AQ20">
        <v>877.38184000000001</v>
      </c>
      <c r="AR20">
        <v>1386.74</v>
      </c>
      <c r="AS20">
        <f t="shared" si="27"/>
        <v>0.36730617130824816</v>
      </c>
      <c r="AT20">
        <v>0.5</v>
      </c>
      <c r="AU20">
        <f t="shared" si="28"/>
        <v>925.2078001720098</v>
      </c>
      <c r="AV20">
        <f t="shared" si="29"/>
        <v>23.619772396979364</v>
      </c>
      <c r="AW20">
        <f t="shared" si="30"/>
        <v>169.91726737285384</v>
      </c>
      <c r="AX20">
        <f t="shared" si="31"/>
        <v>0.54999495219002847</v>
      </c>
      <c r="AY20">
        <f t="shared" si="32"/>
        <v>2.6477778164040896E-2</v>
      </c>
      <c r="AZ20">
        <f t="shared" si="33"/>
        <v>0.81299306286686768</v>
      </c>
      <c r="BA20" t="s">
        <v>296</v>
      </c>
      <c r="BB20">
        <v>624.04</v>
      </c>
      <c r="BC20">
        <f t="shared" si="34"/>
        <v>762.7</v>
      </c>
      <c r="BD20">
        <f t="shared" si="35"/>
        <v>0.66783553166382581</v>
      </c>
      <c r="BE20">
        <f t="shared" si="36"/>
        <v>0.59647851183264466</v>
      </c>
      <c r="BF20">
        <f t="shared" si="37"/>
        <v>0.63087316351782174</v>
      </c>
      <c r="BG20">
        <f t="shared" si="38"/>
        <v>0.58270225904953288</v>
      </c>
      <c r="BH20">
        <f t="shared" si="39"/>
        <v>0.4749996708154956</v>
      </c>
      <c r="BI20">
        <f t="shared" si="40"/>
        <v>0.52500032918450446</v>
      </c>
      <c r="BJ20">
        <f t="shared" si="41"/>
        <v>1100.03</v>
      </c>
      <c r="BK20">
        <f t="shared" si="42"/>
        <v>925.2078001720098</v>
      </c>
      <c r="BL20">
        <f t="shared" si="43"/>
        <v>0.84107506174559765</v>
      </c>
      <c r="BM20">
        <f t="shared" si="44"/>
        <v>0.19215012349119545</v>
      </c>
      <c r="BN20">
        <v>6</v>
      </c>
      <c r="BO20">
        <v>0.5</v>
      </c>
      <c r="BP20" t="s">
        <v>285</v>
      </c>
      <c r="BQ20">
        <v>1599675247.5999999</v>
      </c>
      <c r="BR20">
        <v>369.66899999999998</v>
      </c>
      <c r="BS20">
        <v>399.959</v>
      </c>
      <c r="BT20">
        <v>19.954899999999999</v>
      </c>
      <c r="BU20">
        <v>14.7934</v>
      </c>
      <c r="BV20">
        <v>368.55399999999997</v>
      </c>
      <c r="BW20">
        <v>20.053599999999999</v>
      </c>
      <c r="BX20">
        <v>500.01100000000002</v>
      </c>
      <c r="BY20">
        <v>102.015</v>
      </c>
      <c r="BZ20">
        <v>9.9886500000000003E-2</v>
      </c>
      <c r="CA20">
        <v>23.645</v>
      </c>
      <c r="CB20">
        <v>22.997599999999998</v>
      </c>
      <c r="CC20">
        <v>999.9</v>
      </c>
      <c r="CD20">
        <v>0</v>
      </c>
      <c r="CE20">
        <v>0</v>
      </c>
      <c r="CF20">
        <v>9997.5</v>
      </c>
      <c r="CG20">
        <v>0</v>
      </c>
      <c r="CH20">
        <v>1.5289399999999999E-3</v>
      </c>
      <c r="CI20">
        <v>1100.03</v>
      </c>
      <c r="CJ20">
        <v>0.96400399999999997</v>
      </c>
      <c r="CK20">
        <v>3.5996399999999998E-2</v>
      </c>
      <c r="CL20">
        <v>0</v>
      </c>
      <c r="CM20">
        <v>878.15899999999999</v>
      </c>
      <c r="CN20">
        <v>4.9998399999999998</v>
      </c>
      <c r="CO20">
        <v>9618.49</v>
      </c>
      <c r="CP20">
        <v>10232.1</v>
      </c>
      <c r="CQ20">
        <v>40.311999999999998</v>
      </c>
      <c r="CR20">
        <v>42.625</v>
      </c>
      <c r="CS20">
        <v>41.5</v>
      </c>
      <c r="CT20">
        <v>42.125</v>
      </c>
      <c r="CU20">
        <v>41.5</v>
      </c>
      <c r="CV20">
        <v>1055.6099999999999</v>
      </c>
      <c r="CW20">
        <v>39.42</v>
      </c>
      <c r="CX20">
        <v>0</v>
      </c>
      <c r="CY20">
        <v>120</v>
      </c>
      <c r="CZ20">
        <v>0</v>
      </c>
      <c r="DA20">
        <v>877.38184000000001</v>
      </c>
      <c r="DB20">
        <v>5.2895384577836602</v>
      </c>
      <c r="DC20">
        <v>63.8376921704034</v>
      </c>
      <c r="DD20">
        <v>9612.19</v>
      </c>
      <c r="DE20">
        <v>15</v>
      </c>
      <c r="DF20">
        <v>1599675215.5999999</v>
      </c>
      <c r="DG20" t="s">
        <v>297</v>
      </c>
      <c r="DH20">
        <v>1599675204.5999999</v>
      </c>
      <c r="DI20">
        <v>1599675215.5999999</v>
      </c>
      <c r="DJ20">
        <v>45</v>
      </c>
      <c r="DK20">
        <v>4.1000000000000002E-2</v>
      </c>
      <c r="DL20">
        <v>1E-3</v>
      </c>
      <c r="DM20">
        <v>1.115</v>
      </c>
      <c r="DN20">
        <v>-9.9000000000000005E-2</v>
      </c>
      <c r="DO20">
        <v>400</v>
      </c>
      <c r="DP20">
        <v>15</v>
      </c>
      <c r="DQ20">
        <v>0.11</v>
      </c>
      <c r="DR20">
        <v>0.01</v>
      </c>
      <c r="DS20">
        <v>-30.302922500000001</v>
      </c>
      <c r="DT20">
        <v>-8.38210131330379E-2</v>
      </c>
      <c r="DU20">
        <v>3.80388057613536E-2</v>
      </c>
      <c r="DV20">
        <v>1</v>
      </c>
      <c r="DW20">
        <v>877.08166666666705</v>
      </c>
      <c r="DX20">
        <v>5.5382479867553798</v>
      </c>
      <c r="DY20">
        <v>0.56549584928234298</v>
      </c>
      <c r="DZ20">
        <v>0</v>
      </c>
      <c r="EA20">
        <v>5.1719937500000004</v>
      </c>
      <c r="EB20">
        <v>-0.132941876172607</v>
      </c>
      <c r="EC20">
        <v>1.5359601180938799E-2</v>
      </c>
      <c r="ED20">
        <v>0</v>
      </c>
      <c r="EE20">
        <v>1</v>
      </c>
      <c r="EF20">
        <v>3</v>
      </c>
      <c r="EG20" t="s">
        <v>298</v>
      </c>
      <c r="EH20">
        <v>100</v>
      </c>
      <c r="EI20">
        <v>100</v>
      </c>
      <c r="EJ20">
        <v>1.115</v>
      </c>
      <c r="EK20">
        <v>-9.8699999999999996E-2</v>
      </c>
      <c r="EL20">
        <v>1.11469999999997</v>
      </c>
      <c r="EM20">
        <v>0</v>
      </c>
      <c r="EN20">
        <v>0</v>
      </c>
      <c r="EO20">
        <v>0</v>
      </c>
      <c r="EP20">
        <v>-9.8720000000003694E-2</v>
      </c>
      <c r="EQ20">
        <v>0</v>
      </c>
      <c r="ER20">
        <v>0</v>
      </c>
      <c r="ES20">
        <v>0</v>
      </c>
      <c r="ET20">
        <v>-1</v>
      </c>
      <c r="EU20">
        <v>-1</v>
      </c>
      <c r="EV20">
        <v>-1</v>
      </c>
      <c r="EW20">
        <v>-1</v>
      </c>
      <c r="EX20">
        <v>0.7</v>
      </c>
      <c r="EY20">
        <v>0.5</v>
      </c>
      <c r="EZ20">
        <v>2</v>
      </c>
      <c r="FA20">
        <v>494.90899999999999</v>
      </c>
      <c r="FB20">
        <v>480.01400000000001</v>
      </c>
      <c r="FC20">
        <v>20.972200000000001</v>
      </c>
      <c r="FD20">
        <v>28.0656</v>
      </c>
      <c r="FE20">
        <v>29.999700000000001</v>
      </c>
      <c r="FF20">
        <v>28.074400000000001</v>
      </c>
      <c r="FG20">
        <v>28.045999999999999</v>
      </c>
      <c r="FH20">
        <v>21.096</v>
      </c>
      <c r="FI20">
        <v>100</v>
      </c>
      <c r="FJ20">
        <v>0</v>
      </c>
      <c r="FK20">
        <v>20.990200000000002</v>
      </c>
      <c r="FL20">
        <v>400</v>
      </c>
      <c r="FM20">
        <v>13.8787</v>
      </c>
      <c r="FN20">
        <v>102.048</v>
      </c>
      <c r="FO20">
        <v>101.94</v>
      </c>
    </row>
    <row r="21" spans="1:171" x14ac:dyDescent="0.35">
      <c r="A21">
        <v>4</v>
      </c>
      <c r="B21">
        <v>1599675368.0999999</v>
      </c>
      <c r="C21">
        <v>829</v>
      </c>
      <c r="D21" t="s">
        <v>299</v>
      </c>
      <c r="E21" t="s">
        <v>300</v>
      </c>
      <c r="F21">
        <v>1599675368.0999999</v>
      </c>
      <c r="G21">
        <f t="shared" si="0"/>
        <v>4.2679293925880334E-3</v>
      </c>
      <c r="H21">
        <f t="shared" si="1"/>
        <v>22.925794658471439</v>
      </c>
      <c r="I21">
        <f t="shared" si="2"/>
        <v>370.59100000000001</v>
      </c>
      <c r="J21">
        <f t="shared" si="3"/>
        <v>299.45719706857574</v>
      </c>
      <c r="K21">
        <f t="shared" si="4"/>
        <v>30.57898633335645</v>
      </c>
      <c r="L21">
        <f t="shared" si="5"/>
        <v>37.842794346565</v>
      </c>
      <c r="M21">
        <f t="shared" si="6"/>
        <v>0.60016915529893033</v>
      </c>
      <c r="N21">
        <f t="shared" si="7"/>
        <v>2.9667544506467887</v>
      </c>
      <c r="O21">
        <f t="shared" si="8"/>
        <v>0.5399823077679029</v>
      </c>
      <c r="P21">
        <f t="shared" si="9"/>
        <v>0.34239212374616057</v>
      </c>
      <c r="Q21">
        <f t="shared" si="10"/>
        <v>145.87347728269989</v>
      </c>
      <c r="R21">
        <f t="shared" si="11"/>
        <v>23.469575006545941</v>
      </c>
      <c r="S21">
        <f t="shared" si="12"/>
        <v>22.994299999999999</v>
      </c>
      <c r="T21">
        <f t="shared" si="13"/>
        <v>2.8187490725116824</v>
      </c>
      <c r="U21">
        <f t="shared" si="14"/>
        <v>68.971711840708494</v>
      </c>
      <c r="V21">
        <f t="shared" si="15"/>
        <v>2.030816606034</v>
      </c>
      <c r="W21">
        <f t="shared" si="16"/>
        <v>2.9444196060034153</v>
      </c>
      <c r="X21">
        <f t="shared" si="17"/>
        <v>0.78793246647768234</v>
      </c>
      <c r="Y21">
        <f t="shared" si="18"/>
        <v>-188.21568621313227</v>
      </c>
      <c r="Z21">
        <f t="shared" si="19"/>
        <v>115.57529301060666</v>
      </c>
      <c r="AA21">
        <f t="shared" si="20"/>
        <v>8.1046575371388272</v>
      </c>
      <c r="AB21">
        <f t="shared" si="21"/>
        <v>81.3377416173131</v>
      </c>
      <c r="AC21">
        <v>4</v>
      </c>
      <c r="AD21">
        <v>1</v>
      </c>
      <c r="AE21">
        <f t="shared" si="22"/>
        <v>1</v>
      </c>
      <c r="AF21">
        <f t="shared" si="23"/>
        <v>0</v>
      </c>
      <c r="AG21">
        <f t="shared" si="24"/>
        <v>54601.747096258565</v>
      </c>
      <c r="AH21" t="s">
        <v>284</v>
      </c>
      <c r="AI21">
        <v>10202.5</v>
      </c>
      <c r="AJ21">
        <v>579.35400000000004</v>
      </c>
      <c r="AK21">
        <v>2514.15</v>
      </c>
      <c r="AL21">
        <f t="shared" si="25"/>
        <v>1934.796</v>
      </c>
      <c r="AM21">
        <f t="shared" si="26"/>
        <v>0.76956267525803945</v>
      </c>
      <c r="AN21">
        <v>-0.87767449161539202</v>
      </c>
      <c r="AO21" t="s">
        <v>301</v>
      </c>
      <c r="AP21">
        <v>10210.9</v>
      </c>
      <c r="AQ21">
        <v>909.25235999999995</v>
      </c>
      <c r="AR21">
        <v>1601.96</v>
      </c>
      <c r="AS21">
        <f t="shared" si="27"/>
        <v>0.43241256960223728</v>
      </c>
      <c r="AT21">
        <v>0.5</v>
      </c>
      <c r="AU21">
        <f t="shared" si="28"/>
        <v>757.2953480828071</v>
      </c>
      <c r="AV21">
        <f t="shared" si="29"/>
        <v>22.925794658471439</v>
      </c>
      <c r="AW21">
        <f t="shared" si="30"/>
        <v>163.73201370615368</v>
      </c>
      <c r="AX21">
        <f t="shared" si="31"/>
        <v>0.59910984044545434</v>
      </c>
      <c r="AY21">
        <f t="shared" si="32"/>
        <v>3.1432213614342737E-2</v>
      </c>
      <c r="AZ21">
        <f t="shared" si="33"/>
        <v>0.56942120901895177</v>
      </c>
      <c r="BA21" t="s">
        <v>302</v>
      </c>
      <c r="BB21">
        <v>642.21</v>
      </c>
      <c r="BC21">
        <f t="shared" si="34"/>
        <v>959.75</v>
      </c>
      <c r="BD21">
        <f t="shared" si="35"/>
        <v>0.72175841625423298</v>
      </c>
      <c r="BE21">
        <f t="shared" si="36"/>
        <v>0.48729660138679659</v>
      </c>
      <c r="BF21">
        <f t="shared" si="37"/>
        <v>0.67739446081873178</v>
      </c>
      <c r="BG21">
        <f t="shared" si="38"/>
        <v>0.47146572558553979</v>
      </c>
      <c r="BH21">
        <f t="shared" si="39"/>
        <v>0.50978198451157275</v>
      </c>
      <c r="BI21">
        <f t="shared" si="40"/>
        <v>0.49021801548842725</v>
      </c>
      <c r="BJ21">
        <f t="shared" si="41"/>
        <v>900.13599999999997</v>
      </c>
      <c r="BK21">
        <f t="shared" si="42"/>
        <v>757.2953480828071</v>
      </c>
      <c r="BL21">
        <f t="shared" si="43"/>
        <v>0.84131214403468713</v>
      </c>
      <c r="BM21">
        <f t="shared" si="44"/>
        <v>0.19262428806937454</v>
      </c>
      <c r="BN21">
        <v>6</v>
      </c>
      <c r="BO21">
        <v>0.5</v>
      </c>
      <c r="BP21" t="s">
        <v>285</v>
      </c>
      <c r="BQ21">
        <v>1599675368.0999999</v>
      </c>
      <c r="BR21">
        <v>370.59100000000001</v>
      </c>
      <c r="BS21">
        <v>399.99900000000002</v>
      </c>
      <c r="BT21">
        <v>19.887599999999999</v>
      </c>
      <c r="BU21">
        <v>14.8681</v>
      </c>
      <c r="BV21">
        <v>369.46499999999997</v>
      </c>
      <c r="BW21">
        <v>19.983699999999999</v>
      </c>
      <c r="BX21">
        <v>500.01600000000002</v>
      </c>
      <c r="BY21">
        <v>102.015</v>
      </c>
      <c r="BZ21">
        <v>9.9714999999999998E-2</v>
      </c>
      <c r="CA21">
        <v>23.716899999999999</v>
      </c>
      <c r="CB21">
        <v>22.994299999999999</v>
      </c>
      <c r="CC21">
        <v>999.9</v>
      </c>
      <c r="CD21">
        <v>0</v>
      </c>
      <c r="CE21">
        <v>0</v>
      </c>
      <c r="CF21">
        <v>10011.9</v>
      </c>
      <c r="CG21">
        <v>0</v>
      </c>
      <c r="CH21">
        <v>1.74872E-3</v>
      </c>
      <c r="CI21">
        <v>900.13599999999997</v>
      </c>
      <c r="CJ21">
        <v>0.95601599999999998</v>
      </c>
      <c r="CK21">
        <v>4.3983500000000002E-2</v>
      </c>
      <c r="CL21">
        <v>0</v>
      </c>
      <c r="CM21">
        <v>910.24199999999996</v>
      </c>
      <c r="CN21">
        <v>4.9998399999999998</v>
      </c>
      <c r="CO21">
        <v>8145.84</v>
      </c>
      <c r="CP21">
        <v>8347.85</v>
      </c>
      <c r="CQ21">
        <v>40.125</v>
      </c>
      <c r="CR21">
        <v>42.686999999999998</v>
      </c>
      <c r="CS21">
        <v>41.5</v>
      </c>
      <c r="CT21">
        <v>42.186999999999998</v>
      </c>
      <c r="CU21">
        <v>41.436999999999998</v>
      </c>
      <c r="CV21">
        <v>855.76</v>
      </c>
      <c r="CW21">
        <v>39.369999999999997</v>
      </c>
      <c r="CX21">
        <v>0</v>
      </c>
      <c r="CY21">
        <v>119.90000009536701</v>
      </c>
      <c r="CZ21">
        <v>0</v>
      </c>
      <c r="DA21">
        <v>909.25235999999995</v>
      </c>
      <c r="DB21">
        <v>9.5268461394976498</v>
      </c>
      <c r="DC21">
        <v>83.654615319674605</v>
      </c>
      <c r="DD21">
        <v>8135.5187999999998</v>
      </c>
      <c r="DE21">
        <v>15</v>
      </c>
      <c r="DF21">
        <v>1599675334.5999999</v>
      </c>
      <c r="DG21" t="s">
        <v>303</v>
      </c>
      <c r="DH21">
        <v>1599675321.5999999</v>
      </c>
      <c r="DI21">
        <v>1599675334.5999999</v>
      </c>
      <c r="DJ21">
        <v>46</v>
      </c>
      <c r="DK21">
        <v>1.0999999999999999E-2</v>
      </c>
      <c r="DL21">
        <v>3.0000000000000001E-3</v>
      </c>
      <c r="DM21">
        <v>1.1259999999999999</v>
      </c>
      <c r="DN21">
        <v>-9.6000000000000002E-2</v>
      </c>
      <c r="DO21">
        <v>400</v>
      </c>
      <c r="DP21">
        <v>15</v>
      </c>
      <c r="DQ21">
        <v>0.06</v>
      </c>
      <c r="DR21">
        <v>0.03</v>
      </c>
      <c r="DS21">
        <v>-29.356445000000001</v>
      </c>
      <c r="DT21">
        <v>-8.8993621013109994E-2</v>
      </c>
      <c r="DU21">
        <v>3.9190196159243497E-2</v>
      </c>
      <c r="DV21">
        <v>1</v>
      </c>
      <c r="DW21">
        <v>908.67431428571399</v>
      </c>
      <c r="DX21">
        <v>9.7133307240683404</v>
      </c>
      <c r="DY21">
        <v>1.00324880182703</v>
      </c>
      <c r="DZ21">
        <v>0</v>
      </c>
      <c r="EA21">
        <v>5.0103584999999997</v>
      </c>
      <c r="EB21">
        <v>7.5782363976532603E-4</v>
      </c>
      <c r="EC21">
        <v>4.3178145803171898E-3</v>
      </c>
      <c r="ED21">
        <v>1</v>
      </c>
      <c r="EE21">
        <v>2</v>
      </c>
      <c r="EF21">
        <v>3</v>
      </c>
      <c r="EG21" t="s">
        <v>292</v>
      </c>
      <c r="EH21">
        <v>100</v>
      </c>
      <c r="EI21">
        <v>100</v>
      </c>
      <c r="EJ21">
        <v>1.1259999999999999</v>
      </c>
      <c r="EK21">
        <v>-9.6100000000000005E-2</v>
      </c>
      <c r="EL21">
        <v>1.1259999999999799</v>
      </c>
      <c r="EM21">
        <v>0</v>
      </c>
      <c r="EN21">
        <v>0</v>
      </c>
      <c r="EO21">
        <v>0</v>
      </c>
      <c r="EP21">
        <v>-9.6130000000000507E-2</v>
      </c>
      <c r="EQ21">
        <v>0</v>
      </c>
      <c r="ER21">
        <v>0</v>
      </c>
      <c r="ES21">
        <v>0</v>
      </c>
      <c r="ET21">
        <v>-1</v>
      </c>
      <c r="EU21">
        <v>-1</v>
      </c>
      <c r="EV21">
        <v>-1</v>
      </c>
      <c r="EW21">
        <v>-1</v>
      </c>
      <c r="EX21">
        <v>0.8</v>
      </c>
      <c r="EY21">
        <v>0.6</v>
      </c>
      <c r="EZ21">
        <v>2</v>
      </c>
      <c r="FA21">
        <v>495.072</v>
      </c>
      <c r="FB21">
        <v>479.87799999999999</v>
      </c>
      <c r="FC21">
        <v>21.2422</v>
      </c>
      <c r="FD21">
        <v>28.058</v>
      </c>
      <c r="FE21">
        <v>29.999700000000001</v>
      </c>
      <c r="FF21">
        <v>28.072099999999999</v>
      </c>
      <c r="FG21">
        <v>28.045999999999999</v>
      </c>
      <c r="FH21">
        <v>21.096499999999999</v>
      </c>
      <c r="FI21">
        <v>100</v>
      </c>
      <c r="FJ21">
        <v>0</v>
      </c>
      <c r="FK21">
        <v>21.265000000000001</v>
      </c>
      <c r="FL21">
        <v>400</v>
      </c>
      <c r="FM21">
        <v>13.9535</v>
      </c>
      <c r="FN21">
        <v>102.04600000000001</v>
      </c>
      <c r="FO21">
        <v>101.941</v>
      </c>
    </row>
    <row r="22" spans="1:171" x14ac:dyDescent="0.35">
      <c r="A22">
        <v>5</v>
      </c>
      <c r="B22">
        <v>1599675488.5999999</v>
      </c>
      <c r="C22">
        <v>949.5</v>
      </c>
      <c r="D22" t="s">
        <v>304</v>
      </c>
      <c r="E22" t="s">
        <v>305</v>
      </c>
      <c r="F22">
        <v>1599675488.5999999</v>
      </c>
      <c r="G22">
        <f t="shared" si="0"/>
        <v>4.1073956229406216E-3</v>
      </c>
      <c r="H22">
        <f t="shared" si="1"/>
        <v>21.555744639990017</v>
      </c>
      <c r="I22">
        <f t="shared" si="2"/>
        <v>372.27199999999999</v>
      </c>
      <c r="J22">
        <f t="shared" si="3"/>
        <v>301.61574128977156</v>
      </c>
      <c r="K22">
        <f t="shared" si="4"/>
        <v>30.798563048553337</v>
      </c>
      <c r="L22">
        <f t="shared" si="5"/>
        <v>38.013409426784001</v>
      </c>
      <c r="M22">
        <f t="shared" si="6"/>
        <v>0.5663153752355411</v>
      </c>
      <c r="N22">
        <f t="shared" si="7"/>
        <v>2.9668083365256246</v>
      </c>
      <c r="O22">
        <f t="shared" si="8"/>
        <v>0.51240188749919147</v>
      </c>
      <c r="P22">
        <f t="shared" si="9"/>
        <v>0.32466630470108199</v>
      </c>
      <c r="Q22">
        <f t="shared" si="10"/>
        <v>113.9418749563703</v>
      </c>
      <c r="R22">
        <f t="shared" si="11"/>
        <v>23.383233674246622</v>
      </c>
      <c r="S22">
        <f t="shared" si="12"/>
        <v>23.000800000000002</v>
      </c>
      <c r="T22">
        <f t="shared" si="13"/>
        <v>2.8198582595381017</v>
      </c>
      <c r="U22">
        <f t="shared" si="14"/>
        <v>68.386827640822048</v>
      </c>
      <c r="V22">
        <f t="shared" si="15"/>
        <v>2.0207336692268001</v>
      </c>
      <c r="W22">
        <f t="shared" si="16"/>
        <v>2.9548580317835458</v>
      </c>
      <c r="X22">
        <f t="shared" si="17"/>
        <v>0.79912459031130156</v>
      </c>
      <c r="Y22">
        <f t="shared" si="18"/>
        <v>-181.13614697168143</v>
      </c>
      <c r="Z22">
        <f t="shared" si="19"/>
        <v>123.94259789794229</v>
      </c>
      <c r="AA22">
        <f t="shared" si="20"/>
        <v>8.6941274371823347</v>
      </c>
      <c r="AB22">
        <f t="shared" si="21"/>
        <v>65.442453319813495</v>
      </c>
      <c r="AC22">
        <v>4</v>
      </c>
      <c r="AD22">
        <v>1</v>
      </c>
      <c r="AE22">
        <f t="shared" si="22"/>
        <v>1</v>
      </c>
      <c r="AF22">
        <f t="shared" si="23"/>
        <v>0</v>
      </c>
      <c r="AG22">
        <f t="shared" si="24"/>
        <v>54592.460292301665</v>
      </c>
      <c r="AH22" t="s">
        <v>284</v>
      </c>
      <c r="AI22">
        <v>10202.5</v>
      </c>
      <c r="AJ22">
        <v>579.35400000000004</v>
      </c>
      <c r="AK22">
        <v>2514.15</v>
      </c>
      <c r="AL22">
        <f t="shared" si="25"/>
        <v>1934.796</v>
      </c>
      <c r="AM22">
        <f t="shared" si="26"/>
        <v>0.76956267525803945</v>
      </c>
      <c r="AN22">
        <v>-0.87767449161539202</v>
      </c>
      <c r="AO22" t="s">
        <v>306</v>
      </c>
      <c r="AP22">
        <v>10215.200000000001</v>
      </c>
      <c r="AQ22">
        <v>950.64023999999995</v>
      </c>
      <c r="AR22">
        <v>1947.43</v>
      </c>
      <c r="AS22">
        <f t="shared" si="27"/>
        <v>0.51184882640197604</v>
      </c>
      <c r="AT22">
        <v>0.5</v>
      </c>
      <c r="AU22">
        <f t="shared" si="28"/>
        <v>589.16035046292029</v>
      </c>
      <c r="AV22">
        <f t="shared" si="29"/>
        <v>21.555744639990017</v>
      </c>
      <c r="AW22">
        <f t="shared" si="30"/>
        <v>150.78051697351134</v>
      </c>
      <c r="AX22">
        <f t="shared" si="31"/>
        <v>0.65129940485665727</v>
      </c>
      <c r="AY22">
        <f t="shared" si="32"/>
        <v>3.8076932899470957E-2</v>
      </c>
      <c r="AZ22">
        <f t="shared" si="33"/>
        <v>0.29100917619632027</v>
      </c>
      <c r="BA22" t="s">
        <v>307</v>
      </c>
      <c r="BB22">
        <v>679.07</v>
      </c>
      <c r="BC22">
        <f t="shared" si="34"/>
        <v>1268.3600000000001</v>
      </c>
      <c r="BD22">
        <f t="shared" si="35"/>
        <v>0.7858886751395503</v>
      </c>
      <c r="BE22">
        <f t="shared" si="36"/>
        <v>0.30882577326329103</v>
      </c>
      <c r="BF22">
        <f t="shared" si="37"/>
        <v>0.72860700721304961</v>
      </c>
      <c r="BG22">
        <f t="shared" si="38"/>
        <v>0.29290943334594449</v>
      </c>
      <c r="BH22">
        <f t="shared" si="39"/>
        <v>0.56138316070758221</v>
      </c>
      <c r="BI22">
        <f t="shared" si="40"/>
        <v>0.43861683929241779</v>
      </c>
      <c r="BJ22">
        <f t="shared" si="41"/>
        <v>699.96600000000001</v>
      </c>
      <c r="BK22">
        <f t="shared" si="42"/>
        <v>589.16035046292029</v>
      </c>
      <c r="BL22">
        <f t="shared" si="43"/>
        <v>0.84169852601829265</v>
      </c>
      <c r="BM22">
        <f t="shared" si="44"/>
        <v>0.19339705203658542</v>
      </c>
      <c r="BN22">
        <v>6</v>
      </c>
      <c r="BO22">
        <v>0.5</v>
      </c>
      <c r="BP22" t="s">
        <v>285</v>
      </c>
      <c r="BQ22">
        <v>1599675488.5999999</v>
      </c>
      <c r="BR22">
        <v>372.27199999999999</v>
      </c>
      <c r="BS22">
        <v>399.97300000000001</v>
      </c>
      <c r="BT22">
        <v>19.789400000000001</v>
      </c>
      <c r="BU22">
        <v>14.9582</v>
      </c>
      <c r="BV22">
        <v>371.15699999999998</v>
      </c>
      <c r="BW22">
        <v>19.883400000000002</v>
      </c>
      <c r="BX22">
        <v>500.01400000000001</v>
      </c>
      <c r="BY22">
        <v>102.012</v>
      </c>
      <c r="BZ22">
        <v>9.9921999999999997E-2</v>
      </c>
      <c r="CA22">
        <v>23.775700000000001</v>
      </c>
      <c r="CB22">
        <v>23.000800000000002</v>
      </c>
      <c r="CC22">
        <v>999.9</v>
      </c>
      <c r="CD22">
        <v>0</v>
      </c>
      <c r="CE22">
        <v>0</v>
      </c>
      <c r="CF22">
        <v>10012.5</v>
      </c>
      <c r="CG22">
        <v>0</v>
      </c>
      <c r="CH22">
        <v>1.70094E-3</v>
      </c>
      <c r="CI22">
        <v>699.96600000000001</v>
      </c>
      <c r="CJ22">
        <v>0.94297200000000003</v>
      </c>
      <c r="CK22">
        <v>5.7028000000000002E-2</v>
      </c>
      <c r="CL22">
        <v>0</v>
      </c>
      <c r="CM22">
        <v>951.99800000000005</v>
      </c>
      <c r="CN22">
        <v>4.9998399999999998</v>
      </c>
      <c r="CO22">
        <v>6601.22</v>
      </c>
      <c r="CP22">
        <v>6460.23</v>
      </c>
      <c r="CQ22">
        <v>39.811999999999998</v>
      </c>
      <c r="CR22">
        <v>42.686999999999998</v>
      </c>
      <c r="CS22">
        <v>41.375</v>
      </c>
      <c r="CT22">
        <v>42.25</v>
      </c>
      <c r="CU22">
        <v>41.25</v>
      </c>
      <c r="CV22">
        <v>655.33000000000004</v>
      </c>
      <c r="CW22">
        <v>39.630000000000003</v>
      </c>
      <c r="CX22">
        <v>0</v>
      </c>
      <c r="CY22">
        <v>120</v>
      </c>
      <c r="CZ22">
        <v>0</v>
      </c>
      <c r="DA22">
        <v>950.64023999999995</v>
      </c>
      <c r="DB22">
        <v>12.1689999948637</v>
      </c>
      <c r="DC22">
        <v>82.523076828176798</v>
      </c>
      <c r="DD22">
        <v>6591.7244000000001</v>
      </c>
      <c r="DE22">
        <v>15</v>
      </c>
      <c r="DF22">
        <v>1599675458.5999999</v>
      </c>
      <c r="DG22" t="s">
        <v>308</v>
      </c>
      <c r="DH22">
        <v>1599675446.5999999</v>
      </c>
      <c r="DI22">
        <v>1599675458.5999999</v>
      </c>
      <c r="DJ22">
        <v>47</v>
      </c>
      <c r="DK22">
        <v>-1.0999999999999999E-2</v>
      </c>
      <c r="DL22">
        <v>2E-3</v>
      </c>
      <c r="DM22">
        <v>1.115</v>
      </c>
      <c r="DN22">
        <v>-9.4E-2</v>
      </c>
      <c r="DO22">
        <v>400</v>
      </c>
      <c r="DP22">
        <v>15</v>
      </c>
      <c r="DQ22">
        <v>0.04</v>
      </c>
      <c r="DR22">
        <v>0.01</v>
      </c>
      <c r="DS22">
        <v>-27.748897500000002</v>
      </c>
      <c r="DT22">
        <v>-4.6431894934255799E-2</v>
      </c>
      <c r="DU22">
        <v>2.9474671223781099E-2</v>
      </c>
      <c r="DV22">
        <v>1</v>
      </c>
      <c r="DW22">
        <v>949.86494285714298</v>
      </c>
      <c r="DX22">
        <v>12.8346692759307</v>
      </c>
      <c r="DY22">
        <v>1.3115634060781201</v>
      </c>
      <c r="DZ22">
        <v>0</v>
      </c>
      <c r="EA22">
        <v>4.8349299999999999</v>
      </c>
      <c r="EB22">
        <v>-5.1976660412769597E-2</v>
      </c>
      <c r="EC22">
        <v>5.8306864947447901E-3</v>
      </c>
      <c r="ED22">
        <v>1</v>
      </c>
      <c r="EE22">
        <v>2</v>
      </c>
      <c r="EF22">
        <v>3</v>
      </c>
      <c r="EG22" t="s">
        <v>292</v>
      </c>
      <c r="EH22">
        <v>100</v>
      </c>
      <c r="EI22">
        <v>100</v>
      </c>
      <c r="EJ22">
        <v>1.115</v>
      </c>
      <c r="EK22">
        <v>-9.4E-2</v>
      </c>
      <c r="EL22">
        <v>1.1152500000000001</v>
      </c>
      <c r="EM22">
        <v>0</v>
      </c>
      <c r="EN22">
        <v>0</v>
      </c>
      <c r="EO22">
        <v>0</v>
      </c>
      <c r="EP22">
        <v>-9.4020000000000395E-2</v>
      </c>
      <c r="EQ22">
        <v>0</v>
      </c>
      <c r="ER22">
        <v>0</v>
      </c>
      <c r="ES22">
        <v>0</v>
      </c>
      <c r="ET22">
        <v>-1</v>
      </c>
      <c r="EU22">
        <v>-1</v>
      </c>
      <c r="EV22">
        <v>-1</v>
      </c>
      <c r="EW22">
        <v>-1</v>
      </c>
      <c r="EX22">
        <v>0.7</v>
      </c>
      <c r="EY22">
        <v>0.5</v>
      </c>
      <c r="EZ22">
        <v>2</v>
      </c>
      <c r="FA22">
        <v>494.863</v>
      </c>
      <c r="FB22">
        <v>479.99700000000001</v>
      </c>
      <c r="FC22">
        <v>21.421399999999998</v>
      </c>
      <c r="FD22">
        <v>28.056100000000001</v>
      </c>
      <c r="FE22">
        <v>29.9999</v>
      </c>
      <c r="FF22">
        <v>28.074400000000001</v>
      </c>
      <c r="FG22">
        <v>28.045999999999999</v>
      </c>
      <c r="FH22">
        <v>21.101400000000002</v>
      </c>
      <c r="FI22">
        <v>100</v>
      </c>
      <c r="FJ22">
        <v>0</v>
      </c>
      <c r="FK22">
        <v>21.4237</v>
      </c>
      <c r="FL22">
        <v>400</v>
      </c>
      <c r="FM22">
        <v>13.967700000000001</v>
      </c>
      <c r="FN22">
        <v>102.04600000000001</v>
      </c>
      <c r="FO22">
        <v>101.944</v>
      </c>
    </row>
    <row r="23" spans="1:171" x14ac:dyDescent="0.35">
      <c r="A23">
        <v>6</v>
      </c>
      <c r="B23">
        <v>1599675609.0999999</v>
      </c>
      <c r="C23">
        <v>1070</v>
      </c>
      <c r="D23" t="s">
        <v>309</v>
      </c>
      <c r="E23" t="s">
        <v>310</v>
      </c>
      <c r="F23">
        <v>1599675609.0999999</v>
      </c>
      <c r="G23">
        <f t="shared" si="0"/>
        <v>3.9486388420818452E-3</v>
      </c>
      <c r="H23">
        <f t="shared" si="1"/>
        <v>19.725163381698231</v>
      </c>
      <c r="I23">
        <f t="shared" si="2"/>
        <v>374.55</v>
      </c>
      <c r="J23">
        <f t="shared" si="3"/>
        <v>305.88283408000518</v>
      </c>
      <c r="K23">
        <f t="shared" si="4"/>
        <v>31.234689389471587</v>
      </c>
      <c r="L23">
        <f t="shared" si="5"/>
        <v>38.246516663850002</v>
      </c>
      <c r="M23">
        <f t="shared" si="6"/>
        <v>0.53258396214102033</v>
      </c>
      <c r="N23">
        <f t="shared" si="7"/>
        <v>2.9656085628682742</v>
      </c>
      <c r="O23">
        <f t="shared" si="8"/>
        <v>0.48459326619403126</v>
      </c>
      <c r="P23">
        <f t="shared" si="9"/>
        <v>0.30682138775442686</v>
      </c>
      <c r="Q23">
        <f t="shared" si="10"/>
        <v>89.99714541060041</v>
      </c>
      <c r="R23">
        <f t="shared" si="11"/>
        <v>23.309092701919784</v>
      </c>
      <c r="S23">
        <f t="shared" si="12"/>
        <v>23.010200000000001</v>
      </c>
      <c r="T23">
        <f t="shared" si="13"/>
        <v>2.8214629899858403</v>
      </c>
      <c r="U23">
        <f t="shared" si="14"/>
        <v>67.890525403471557</v>
      </c>
      <c r="V23">
        <f t="shared" si="15"/>
        <v>2.0090883460497002</v>
      </c>
      <c r="W23">
        <f t="shared" si="16"/>
        <v>2.9593059327641709</v>
      </c>
      <c r="X23">
        <f t="shared" si="17"/>
        <v>0.81237464393614012</v>
      </c>
      <c r="Y23">
        <f t="shared" si="18"/>
        <v>-174.13497293580937</v>
      </c>
      <c r="Z23">
        <f t="shared" si="19"/>
        <v>126.38663312909033</v>
      </c>
      <c r="AA23">
        <f t="shared" si="20"/>
        <v>8.8706991812511244</v>
      </c>
      <c r="AB23">
        <f t="shared" si="21"/>
        <v>51.119504785132492</v>
      </c>
      <c r="AC23">
        <v>4</v>
      </c>
      <c r="AD23">
        <v>1</v>
      </c>
      <c r="AE23">
        <f t="shared" si="22"/>
        <v>1</v>
      </c>
      <c r="AF23">
        <f t="shared" si="23"/>
        <v>0</v>
      </c>
      <c r="AG23">
        <f t="shared" si="24"/>
        <v>54552.323294561298</v>
      </c>
      <c r="AH23" t="s">
        <v>284</v>
      </c>
      <c r="AI23">
        <v>10202.5</v>
      </c>
      <c r="AJ23">
        <v>579.35400000000004</v>
      </c>
      <c r="AK23">
        <v>2514.15</v>
      </c>
      <c r="AL23">
        <f t="shared" si="25"/>
        <v>1934.796</v>
      </c>
      <c r="AM23">
        <f t="shared" si="26"/>
        <v>0.76956267525803945</v>
      </c>
      <c r="AN23">
        <v>-0.87767449161539202</v>
      </c>
      <c r="AO23" t="s">
        <v>311</v>
      </c>
      <c r="AP23">
        <v>10219.1</v>
      </c>
      <c r="AQ23">
        <v>964.87915999999996</v>
      </c>
      <c r="AR23">
        <v>2277.6799999999998</v>
      </c>
      <c r="AS23">
        <f t="shared" si="27"/>
        <v>0.5763763303010081</v>
      </c>
      <c r="AT23">
        <v>0.5</v>
      </c>
      <c r="AU23">
        <f t="shared" si="28"/>
        <v>463.08702685997258</v>
      </c>
      <c r="AV23">
        <f t="shared" si="29"/>
        <v>19.725163381698231</v>
      </c>
      <c r="AW23">
        <f t="shared" si="30"/>
        <v>133.45620057577767</v>
      </c>
      <c r="AX23">
        <f t="shared" si="31"/>
        <v>0.69057110744266093</v>
      </c>
      <c r="AY23">
        <f t="shared" si="32"/>
        <v>4.4490207408776038E-2</v>
      </c>
      <c r="AZ23">
        <f t="shared" si="33"/>
        <v>0.10382055424818248</v>
      </c>
      <c r="BA23" t="s">
        <v>312</v>
      </c>
      <c r="BB23">
        <v>704.78</v>
      </c>
      <c r="BC23">
        <f t="shared" si="34"/>
        <v>1572.8999999999999</v>
      </c>
      <c r="BD23">
        <f t="shared" si="35"/>
        <v>0.83463719244707224</v>
      </c>
      <c r="BE23">
        <f t="shared" si="36"/>
        <v>0.13069189828503858</v>
      </c>
      <c r="BF23">
        <f t="shared" si="37"/>
        <v>0.77299696289169451</v>
      </c>
      <c r="BG23">
        <f t="shared" si="38"/>
        <v>0.12221960351375559</v>
      </c>
      <c r="BH23">
        <f t="shared" si="39"/>
        <v>0.60964691215099676</v>
      </c>
      <c r="BI23">
        <f t="shared" si="40"/>
        <v>0.39035308784900324</v>
      </c>
      <c r="BJ23">
        <f t="shared" si="41"/>
        <v>549.87300000000005</v>
      </c>
      <c r="BK23">
        <f t="shared" si="42"/>
        <v>463.08702685997258</v>
      </c>
      <c r="BL23">
        <f t="shared" si="43"/>
        <v>0.84217087738436425</v>
      </c>
      <c r="BM23">
        <f t="shared" si="44"/>
        <v>0.19434175476872856</v>
      </c>
      <c r="BN23">
        <v>6</v>
      </c>
      <c r="BO23">
        <v>0.5</v>
      </c>
      <c r="BP23" t="s">
        <v>285</v>
      </c>
      <c r="BQ23">
        <v>1599675609.0999999</v>
      </c>
      <c r="BR23">
        <v>374.55</v>
      </c>
      <c r="BS23">
        <v>399.99200000000002</v>
      </c>
      <c r="BT23">
        <v>19.6751</v>
      </c>
      <c r="BU23">
        <v>15.0305</v>
      </c>
      <c r="BV23">
        <v>373.387</v>
      </c>
      <c r="BW23">
        <v>19.769300000000001</v>
      </c>
      <c r="BX23">
        <v>500.05799999999999</v>
      </c>
      <c r="BY23">
        <v>102.01300000000001</v>
      </c>
      <c r="BZ23">
        <v>0.100247</v>
      </c>
      <c r="CA23">
        <v>23.800699999999999</v>
      </c>
      <c r="CB23">
        <v>23.010200000000001</v>
      </c>
      <c r="CC23">
        <v>999.9</v>
      </c>
      <c r="CD23">
        <v>0</v>
      </c>
      <c r="CE23">
        <v>0</v>
      </c>
      <c r="CF23">
        <v>10005.6</v>
      </c>
      <c r="CG23">
        <v>0</v>
      </c>
      <c r="CH23">
        <v>1.5575999999999999E-3</v>
      </c>
      <c r="CI23">
        <v>549.87300000000005</v>
      </c>
      <c r="CJ23">
        <v>0.92697499999999999</v>
      </c>
      <c r="CK23">
        <v>7.3025499999999993E-2</v>
      </c>
      <c r="CL23">
        <v>0</v>
      </c>
      <c r="CM23">
        <v>966.17</v>
      </c>
      <c r="CN23">
        <v>4.9998399999999998</v>
      </c>
      <c r="CO23">
        <v>5240.71</v>
      </c>
      <c r="CP23">
        <v>5044.92</v>
      </c>
      <c r="CQ23">
        <v>39.5</v>
      </c>
      <c r="CR23">
        <v>42.625</v>
      </c>
      <c r="CS23">
        <v>41.186999999999998</v>
      </c>
      <c r="CT23">
        <v>42.186999999999998</v>
      </c>
      <c r="CU23">
        <v>41</v>
      </c>
      <c r="CV23">
        <v>505.08</v>
      </c>
      <c r="CW23">
        <v>39.79</v>
      </c>
      <c r="CX23">
        <v>0</v>
      </c>
      <c r="CY23">
        <v>119.90000009536701</v>
      </c>
      <c r="CZ23">
        <v>0</v>
      </c>
      <c r="DA23">
        <v>964.87915999999996</v>
      </c>
      <c r="DB23">
        <v>10.5595384449486</v>
      </c>
      <c r="DC23">
        <v>49.016923095214203</v>
      </c>
      <c r="DD23">
        <v>5236.2795999999998</v>
      </c>
      <c r="DE23">
        <v>15</v>
      </c>
      <c r="DF23">
        <v>1599675571.0999999</v>
      </c>
      <c r="DG23" t="s">
        <v>313</v>
      </c>
      <c r="DH23">
        <v>1599675563.0999999</v>
      </c>
      <c r="DI23">
        <v>1599675571.0999999</v>
      </c>
      <c r="DJ23">
        <v>48</v>
      </c>
      <c r="DK23">
        <v>4.7E-2</v>
      </c>
      <c r="DL23">
        <v>0</v>
      </c>
      <c r="DM23">
        <v>1.1619999999999999</v>
      </c>
      <c r="DN23">
        <v>-9.4E-2</v>
      </c>
      <c r="DO23">
        <v>400</v>
      </c>
      <c r="DP23">
        <v>15</v>
      </c>
      <c r="DQ23">
        <v>0.06</v>
      </c>
      <c r="DR23">
        <v>0.02</v>
      </c>
      <c r="DS23">
        <v>-25.465182500000001</v>
      </c>
      <c r="DT23">
        <v>-0.24270506566602201</v>
      </c>
      <c r="DU23">
        <v>4.3594832764331098E-2</v>
      </c>
      <c r="DV23">
        <v>1</v>
      </c>
      <c r="DW23">
        <v>964.28148571428596</v>
      </c>
      <c r="DX23">
        <v>10.0709823874757</v>
      </c>
      <c r="DY23">
        <v>1.0313848767950999</v>
      </c>
      <c r="DZ23">
        <v>0</v>
      </c>
      <c r="EA23">
        <v>4.6804364999999999</v>
      </c>
      <c r="EB23">
        <v>-0.13380202626642601</v>
      </c>
      <c r="EC23">
        <v>1.5529077813894799E-2</v>
      </c>
      <c r="ED23">
        <v>0</v>
      </c>
      <c r="EE23">
        <v>1</v>
      </c>
      <c r="EF23">
        <v>3</v>
      </c>
      <c r="EG23" t="s">
        <v>298</v>
      </c>
      <c r="EH23">
        <v>100</v>
      </c>
      <c r="EI23">
        <v>100</v>
      </c>
      <c r="EJ23">
        <v>1.163</v>
      </c>
      <c r="EK23">
        <v>-9.4200000000000006E-2</v>
      </c>
      <c r="EL23">
        <v>1.16219999999993</v>
      </c>
      <c r="EM23">
        <v>0</v>
      </c>
      <c r="EN23">
        <v>0</v>
      </c>
      <c r="EO23">
        <v>0</v>
      </c>
      <c r="EP23">
        <v>-9.4190000000001106E-2</v>
      </c>
      <c r="EQ23">
        <v>0</v>
      </c>
      <c r="ER23">
        <v>0</v>
      </c>
      <c r="ES23">
        <v>0</v>
      </c>
      <c r="ET23">
        <v>-1</v>
      </c>
      <c r="EU23">
        <v>-1</v>
      </c>
      <c r="EV23">
        <v>-1</v>
      </c>
      <c r="EW23">
        <v>-1</v>
      </c>
      <c r="EX23">
        <v>0.8</v>
      </c>
      <c r="EY23">
        <v>0.6</v>
      </c>
      <c r="EZ23">
        <v>2</v>
      </c>
      <c r="FA23">
        <v>495.19900000000001</v>
      </c>
      <c r="FB23">
        <v>479.84800000000001</v>
      </c>
      <c r="FC23">
        <v>21.5778</v>
      </c>
      <c r="FD23">
        <v>28.058499999999999</v>
      </c>
      <c r="FE23">
        <v>30</v>
      </c>
      <c r="FF23">
        <v>28.074400000000001</v>
      </c>
      <c r="FG23">
        <v>28.048400000000001</v>
      </c>
      <c r="FH23">
        <v>21.101400000000002</v>
      </c>
      <c r="FI23">
        <v>100</v>
      </c>
      <c r="FJ23">
        <v>0</v>
      </c>
      <c r="FK23">
        <v>21.5883</v>
      </c>
      <c r="FL23">
        <v>400</v>
      </c>
      <c r="FM23">
        <v>14.1523</v>
      </c>
      <c r="FN23">
        <v>102.04300000000001</v>
      </c>
      <c r="FO23">
        <v>101.94799999999999</v>
      </c>
    </row>
    <row r="24" spans="1:171" x14ac:dyDescent="0.35">
      <c r="A24">
        <v>7</v>
      </c>
      <c r="B24">
        <v>1599675718.0999999</v>
      </c>
      <c r="C24">
        <v>1179</v>
      </c>
      <c r="D24" t="s">
        <v>314</v>
      </c>
      <c r="E24" t="s">
        <v>315</v>
      </c>
      <c r="F24">
        <v>1599675718.0999999</v>
      </c>
      <c r="G24">
        <f t="shared" si="0"/>
        <v>3.8212375059349822E-3</v>
      </c>
      <c r="H24">
        <f t="shared" si="1"/>
        <v>16.432314354503379</v>
      </c>
      <c r="I24">
        <f t="shared" si="2"/>
        <v>378.54</v>
      </c>
      <c r="J24">
        <f t="shared" si="3"/>
        <v>318.01464124549994</v>
      </c>
      <c r="K24">
        <f t="shared" si="4"/>
        <v>32.47586578508735</v>
      </c>
      <c r="L24">
        <f t="shared" si="5"/>
        <v>38.656755507042007</v>
      </c>
      <c r="M24">
        <f t="shared" si="6"/>
        <v>0.50754655310339103</v>
      </c>
      <c r="N24">
        <f t="shared" si="7"/>
        <v>2.967299148920342</v>
      </c>
      <c r="O24">
        <f t="shared" si="8"/>
        <v>0.46378621152338545</v>
      </c>
      <c r="P24">
        <f t="shared" si="9"/>
        <v>0.29348301406330601</v>
      </c>
      <c r="Q24">
        <f t="shared" si="10"/>
        <v>66.054457105703406</v>
      </c>
      <c r="R24">
        <f t="shared" si="11"/>
        <v>23.227254618426695</v>
      </c>
      <c r="S24">
        <f t="shared" si="12"/>
        <v>23.0105</v>
      </c>
      <c r="T24">
        <f t="shared" si="13"/>
        <v>2.8215142179399346</v>
      </c>
      <c r="U24">
        <f t="shared" si="14"/>
        <v>67.481656799269402</v>
      </c>
      <c r="V24">
        <f t="shared" si="15"/>
        <v>1.9999821108143498</v>
      </c>
      <c r="W24">
        <f t="shared" si="16"/>
        <v>2.9637418606414578</v>
      </c>
      <c r="X24">
        <f t="shared" si="17"/>
        <v>0.82153210712558478</v>
      </c>
      <c r="Y24">
        <f t="shared" si="18"/>
        <v>-168.5165740117327</v>
      </c>
      <c r="Z24">
        <f t="shared" si="19"/>
        <v>130.39401815219551</v>
      </c>
      <c r="AA24">
        <f t="shared" si="20"/>
        <v>9.147918843341154</v>
      </c>
      <c r="AB24">
        <f t="shared" si="21"/>
        <v>37.079820089507379</v>
      </c>
      <c r="AC24">
        <v>4</v>
      </c>
      <c r="AD24">
        <v>1</v>
      </c>
      <c r="AE24">
        <f t="shared" si="22"/>
        <v>1</v>
      </c>
      <c r="AF24">
        <f t="shared" si="23"/>
        <v>0</v>
      </c>
      <c r="AG24">
        <f t="shared" si="24"/>
        <v>54598.030247534203</v>
      </c>
      <c r="AH24" t="s">
        <v>284</v>
      </c>
      <c r="AI24">
        <v>10202.5</v>
      </c>
      <c r="AJ24">
        <v>579.35400000000004</v>
      </c>
      <c r="AK24">
        <v>2514.15</v>
      </c>
      <c r="AL24">
        <f t="shared" si="25"/>
        <v>1934.796</v>
      </c>
      <c r="AM24">
        <f t="shared" si="26"/>
        <v>0.76956267525803945</v>
      </c>
      <c r="AN24">
        <v>-0.87767449161539202</v>
      </c>
      <c r="AO24" t="s">
        <v>316</v>
      </c>
      <c r="AP24">
        <v>10221.9</v>
      </c>
      <c r="AQ24">
        <v>929.098730769231</v>
      </c>
      <c r="AR24">
        <v>2547.7800000000002</v>
      </c>
      <c r="AS24">
        <f t="shared" si="27"/>
        <v>0.63533007921828766</v>
      </c>
      <c r="AT24">
        <v>0.5</v>
      </c>
      <c r="AU24">
        <f t="shared" si="28"/>
        <v>337.13742936527854</v>
      </c>
      <c r="AV24">
        <f t="shared" si="29"/>
        <v>16.432314354503379</v>
      </c>
      <c r="AW24">
        <f t="shared" si="30"/>
        <v>107.09677485304614</v>
      </c>
      <c r="AX24">
        <f t="shared" si="31"/>
        <v>0.71500679022521574</v>
      </c>
      <c r="AY24">
        <f t="shared" si="32"/>
        <v>5.1344013860187276E-2</v>
      </c>
      <c r="AZ24">
        <f t="shared" si="33"/>
        <v>-1.3199726820997145E-2</v>
      </c>
      <c r="BA24" t="s">
        <v>317</v>
      </c>
      <c r="BB24">
        <v>726.1</v>
      </c>
      <c r="BC24">
        <f t="shared" si="34"/>
        <v>1821.6800000000003</v>
      </c>
      <c r="BD24">
        <f t="shared" si="35"/>
        <v>0.88856509882678014</v>
      </c>
      <c r="BE24">
        <f t="shared" si="36"/>
        <v>-1.880819887587042E-2</v>
      </c>
      <c r="BF24">
        <f t="shared" si="37"/>
        <v>0.82232264216727935</v>
      </c>
      <c r="BG24">
        <f t="shared" si="38"/>
        <v>-1.7381677448165135E-2</v>
      </c>
      <c r="BH24">
        <f t="shared" si="39"/>
        <v>0.69442255907932815</v>
      </c>
      <c r="BI24">
        <f t="shared" si="40"/>
        <v>0.30557744092067185</v>
      </c>
      <c r="BJ24">
        <f t="shared" si="41"/>
        <v>399.94299999999998</v>
      </c>
      <c r="BK24">
        <f t="shared" si="42"/>
        <v>337.13742936527854</v>
      </c>
      <c r="BL24">
        <f t="shared" si="43"/>
        <v>0.84296369573983931</v>
      </c>
      <c r="BM24">
        <f t="shared" si="44"/>
        <v>0.19592739147967855</v>
      </c>
      <c r="BN24">
        <v>6</v>
      </c>
      <c r="BO24">
        <v>0.5</v>
      </c>
      <c r="BP24" t="s">
        <v>285</v>
      </c>
      <c r="BQ24">
        <v>1599675718.0999999</v>
      </c>
      <c r="BR24">
        <v>378.54</v>
      </c>
      <c r="BS24">
        <v>399.99799999999999</v>
      </c>
      <c r="BT24">
        <v>19.584499999999998</v>
      </c>
      <c r="BU24">
        <v>15.088100000000001</v>
      </c>
      <c r="BV24">
        <v>377.39400000000001</v>
      </c>
      <c r="BW24">
        <v>19.6767</v>
      </c>
      <c r="BX24">
        <v>499.92</v>
      </c>
      <c r="BY24">
        <v>102.021</v>
      </c>
      <c r="BZ24">
        <v>9.9662299999999995E-2</v>
      </c>
      <c r="CA24">
        <v>23.825600000000001</v>
      </c>
      <c r="CB24">
        <v>23.0105</v>
      </c>
      <c r="CC24">
        <v>999.9</v>
      </c>
      <c r="CD24">
        <v>0</v>
      </c>
      <c r="CE24">
        <v>0</v>
      </c>
      <c r="CF24">
        <v>10014.4</v>
      </c>
      <c r="CG24">
        <v>0</v>
      </c>
      <c r="CH24">
        <v>1.6913900000000001E-3</v>
      </c>
      <c r="CI24">
        <v>399.94299999999998</v>
      </c>
      <c r="CJ24">
        <v>0.89995400000000003</v>
      </c>
      <c r="CK24">
        <v>0.100046</v>
      </c>
      <c r="CL24">
        <v>0</v>
      </c>
      <c r="CM24">
        <v>928.91499999999996</v>
      </c>
      <c r="CN24">
        <v>4.9998399999999998</v>
      </c>
      <c r="CO24">
        <v>3646.36</v>
      </c>
      <c r="CP24">
        <v>3632.15</v>
      </c>
      <c r="CQ24">
        <v>39.125</v>
      </c>
      <c r="CR24">
        <v>42.561999999999998</v>
      </c>
      <c r="CS24">
        <v>40.936999999999998</v>
      </c>
      <c r="CT24">
        <v>42.061999999999998</v>
      </c>
      <c r="CU24">
        <v>40.75</v>
      </c>
      <c r="CV24">
        <v>355.43</v>
      </c>
      <c r="CW24">
        <v>39.51</v>
      </c>
      <c r="CX24">
        <v>0</v>
      </c>
      <c r="CY24">
        <v>108.59999990463299</v>
      </c>
      <c r="CZ24">
        <v>0</v>
      </c>
      <c r="DA24">
        <v>929.098730769231</v>
      </c>
      <c r="DB24">
        <v>0.48352137844505599</v>
      </c>
      <c r="DC24">
        <v>-1.51794876632664</v>
      </c>
      <c r="DD24">
        <v>3646.94</v>
      </c>
      <c r="DE24">
        <v>15</v>
      </c>
      <c r="DF24">
        <v>1599675691.5999999</v>
      </c>
      <c r="DG24" t="s">
        <v>318</v>
      </c>
      <c r="DH24">
        <v>1599675684.5999999</v>
      </c>
      <c r="DI24">
        <v>1599675691.5999999</v>
      </c>
      <c r="DJ24">
        <v>49</v>
      </c>
      <c r="DK24">
        <v>-1.6E-2</v>
      </c>
      <c r="DL24">
        <v>2E-3</v>
      </c>
      <c r="DM24">
        <v>1.1459999999999999</v>
      </c>
      <c r="DN24">
        <v>-9.1999999999999998E-2</v>
      </c>
      <c r="DO24">
        <v>400</v>
      </c>
      <c r="DP24">
        <v>15</v>
      </c>
      <c r="DQ24">
        <v>0.15</v>
      </c>
      <c r="DR24">
        <v>0.02</v>
      </c>
      <c r="DS24">
        <v>-21.385155000000001</v>
      </c>
      <c r="DT24">
        <v>-0.16652532833024</v>
      </c>
      <c r="DU24">
        <v>4.79297504166252E-2</v>
      </c>
      <c r="DV24">
        <v>1</v>
      </c>
      <c r="DW24">
        <v>929.11712121212099</v>
      </c>
      <c r="DX24">
        <v>6.9105591953077597E-2</v>
      </c>
      <c r="DY24">
        <v>0.20472846134179701</v>
      </c>
      <c r="DZ24">
        <v>1</v>
      </c>
      <c r="EA24">
        <v>4.51394625</v>
      </c>
      <c r="EB24">
        <v>-1.0964690431526199E-2</v>
      </c>
      <c r="EC24">
        <v>8.5521133901217909E-3</v>
      </c>
      <c r="ED24">
        <v>1</v>
      </c>
      <c r="EE24">
        <v>3</v>
      </c>
      <c r="EF24">
        <v>3</v>
      </c>
      <c r="EG24" t="s">
        <v>319</v>
      </c>
      <c r="EH24">
        <v>100</v>
      </c>
      <c r="EI24">
        <v>100</v>
      </c>
      <c r="EJ24">
        <v>1.1459999999999999</v>
      </c>
      <c r="EK24">
        <v>-9.2200000000000004E-2</v>
      </c>
      <c r="EL24">
        <v>1.14585000000005</v>
      </c>
      <c r="EM24">
        <v>0</v>
      </c>
      <c r="EN24">
        <v>0</v>
      </c>
      <c r="EO24">
        <v>0</v>
      </c>
      <c r="EP24">
        <v>-9.2199999999996493E-2</v>
      </c>
      <c r="EQ24">
        <v>0</v>
      </c>
      <c r="ER24">
        <v>0</v>
      </c>
      <c r="ES24">
        <v>0</v>
      </c>
      <c r="ET24">
        <v>-1</v>
      </c>
      <c r="EU24">
        <v>-1</v>
      </c>
      <c r="EV24">
        <v>-1</v>
      </c>
      <c r="EW24">
        <v>-1</v>
      </c>
      <c r="EX24">
        <v>0.6</v>
      </c>
      <c r="EY24">
        <v>0.4</v>
      </c>
      <c r="EZ24">
        <v>2</v>
      </c>
      <c r="FA24">
        <v>494.64600000000002</v>
      </c>
      <c r="FB24">
        <v>479.53800000000001</v>
      </c>
      <c r="FC24">
        <v>21.797999999999998</v>
      </c>
      <c r="FD24">
        <v>28.053699999999999</v>
      </c>
      <c r="FE24">
        <v>30.0017</v>
      </c>
      <c r="FF24">
        <v>28.072099999999999</v>
      </c>
      <c r="FG24">
        <v>28.045999999999999</v>
      </c>
      <c r="FH24">
        <v>21.104500000000002</v>
      </c>
      <c r="FI24">
        <v>100</v>
      </c>
      <c r="FJ24">
        <v>0</v>
      </c>
      <c r="FK24">
        <v>21.761600000000001</v>
      </c>
      <c r="FL24">
        <v>400</v>
      </c>
      <c r="FM24">
        <v>14.093299999999999</v>
      </c>
      <c r="FN24">
        <v>102.04900000000001</v>
      </c>
      <c r="FO24">
        <v>101.949</v>
      </c>
    </row>
    <row r="25" spans="1:171" x14ac:dyDescent="0.35">
      <c r="A25">
        <v>8</v>
      </c>
      <c r="B25">
        <v>1599675838.5999999</v>
      </c>
      <c r="C25">
        <v>1299.5</v>
      </c>
      <c r="D25" t="s">
        <v>320</v>
      </c>
      <c r="E25" t="s">
        <v>321</v>
      </c>
      <c r="F25">
        <v>1599675838.5999999</v>
      </c>
      <c r="G25">
        <f t="shared" si="0"/>
        <v>3.6477202504400911E-3</v>
      </c>
      <c r="H25">
        <f t="shared" si="1"/>
        <v>11.26192807830286</v>
      </c>
      <c r="I25">
        <f t="shared" si="2"/>
        <v>384.83100000000002</v>
      </c>
      <c r="J25">
        <f t="shared" si="3"/>
        <v>339.17288526355793</v>
      </c>
      <c r="K25">
        <f t="shared" si="4"/>
        <v>34.636634261433919</v>
      </c>
      <c r="L25">
        <f t="shared" si="5"/>
        <v>39.299281217908202</v>
      </c>
      <c r="M25">
        <f t="shared" si="6"/>
        <v>0.4742440788883418</v>
      </c>
      <c r="N25">
        <f t="shared" si="7"/>
        <v>2.9683921325992917</v>
      </c>
      <c r="O25">
        <f t="shared" si="8"/>
        <v>0.4358181362907434</v>
      </c>
      <c r="P25">
        <f t="shared" si="9"/>
        <v>0.27557883122793059</v>
      </c>
      <c r="Q25">
        <f t="shared" si="10"/>
        <v>41.277507088719098</v>
      </c>
      <c r="R25">
        <f t="shared" si="11"/>
        <v>23.131593261505252</v>
      </c>
      <c r="S25">
        <f t="shared" si="12"/>
        <v>23.006</v>
      </c>
      <c r="T25">
        <f t="shared" si="13"/>
        <v>2.8207458840590696</v>
      </c>
      <c r="U25">
        <f t="shared" si="14"/>
        <v>66.997699978507057</v>
      </c>
      <c r="V25">
        <f t="shared" si="15"/>
        <v>1.9861286137313598</v>
      </c>
      <c r="W25">
        <f t="shared" si="16"/>
        <v>2.9644728317069275</v>
      </c>
      <c r="X25">
        <f t="shared" si="17"/>
        <v>0.83461727032770971</v>
      </c>
      <c r="Y25">
        <f t="shared" si="18"/>
        <v>-160.86446304440801</v>
      </c>
      <c r="Z25">
        <f t="shared" si="19"/>
        <v>131.81832269482305</v>
      </c>
      <c r="AA25">
        <f t="shared" si="20"/>
        <v>9.24441884561762</v>
      </c>
      <c r="AB25">
        <f t="shared" si="21"/>
        <v>21.475785584751762</v>
      </c>
      <c r="AC25">
        <v>4</v>
      </c>
      <c r="AD25">
        <v>1</v>
      </c>
      <c r="AE25">
        <f t="shared" si="22"/>
        <v>1</v>
      </c>
      <c r="AF25">
        <f t="shared" si="23"/>
        <v>0</v>
      </c>
      <c r="AG25">
        <f t="shared" si="24"/>
        <v>54629.681535624608</v>
      </c>
      <c r="AH25" t="s">
        <v>284</v>
      </c>
      <c r="AI25">
        <v>10202.5</v>
      </c>
      <c r="AJ25">
        <v>579.35400000000004</v>
      </c>
      <c r="AK25">
        <v>2514.15</v>
      </c>
      <c r="AL25">
        <f t="shared" si="25"/>
        <v>1934.796</v>
      </c>
      <c r="AM25">
        <f t="shared" si="26"/>
        <v>0.76956267525803945</v>
      </c>
      <c r="AN25">
        <v>-0.87767449161539202</v>
      </c>
      <c r="AO25" t="s">
        <v>322</v>
      </c>
      <c r="AP25">
        <v>10209.700000000001</v>
      </c>
      <c r="AQ25">
        <v>856.21943999999996</v>
      </c>
      <c r="AR25">
        <v>2664.47</v>
      </c>
      <c r="AS25">
        <f t="shared" si="27"/>
        <v>0.67865300040908694</v>
      </c>
      <c r="AT25">
        <v>0.5</v>
      </c>
      <c r="AU25">
        <f t="shared" si="28"/>
        <v>210.72828635065807</v>
      </c>
      <c r="AV25">
        <f t="shared" si="29"/>
        <v>11.26192807830286</v>
      </c>
      <c r="AW25">
        <f t="shared" si="30"/>
        <v>71.505691901469675</v>
      </c>
      <c r="AX25">
        <f t="shared" si="31"/>
        <v>0.72827241440136314</v>
      </c>
      <c r="AY25">
        <f t="shared" si="32"/>
        <v>5.7607845534878015E-2</v>
      </c>
      <c r="AZ25">
        <f t="shared" si="33"/>
        <v>-5.6416473069691053E-2</v>
      </c>
      <c r="BA25" t="s">
        <v>323</v>
      </c>
      <c r="BB25">
        <v>724.01</v>
      </c>
      <c r="BC25">
        <f t="shared" si="34"/>
        <v>1940.4599999999998</v>
      </c>
      <c r="BD25">
        <f t="shared" si="35"/>
        <v>0.93186695938076547</v>
      </c>
      <c r="BE25">
        <f t="shared" si="36"/>
        <v>-8.3971086060307967E-2</v>
      </c>
      <c r="BF25">
        <f t="shared" si="37"/>
        <v>0.86721820752418566</v>
      </c>
      <c r="BG25">
        <f t="shared" si="38"/>
        <v>-7.7692945406130517E-2</v>
      </c>
      <c r="BH25">
        <f t="shared" si="39"/>
        <v>0.78797673323239192</v>
      </c>
      <c r="BI25">
        <f t="shared" si="40"/>
        <v>0.21202326676760808</v>
      </c>
      <c r="BJ25">
        <f t="shared" si="41"/>
        <v>249.99199999999999</v>
      </c>
      <c r="BK25">
        <f t="shared" si="42"/>
        <v>210.72828635065807</v>
      </c>
      <c r="BL25">
        <f t="shared" si="43"/>
        <v>0.84294011948645586</v>
      </c>
      <c r="BM25">
        <f t="shared" si="44"/>
        <v>0.19588023897291185</v>
      </c>
      <c r="BN25">
        <v>6</v>
      </c>
      <c r="BO25">
        <v>0.5</v>
      </c>
      <c r="BP25" t="s">
        <v>285</v>
      </c>
      <c r="BQ25">
        <v>1599675838.5999999</v>
      </c>
      <c r="BR25">
        <v>384.83100000000002</v>
      </c>
      <c r="BS25">
        <v>400.029</v>
      </c>
      <c r="BT25">
        <v>19.448799999999999</v>
      </c>
      <c r="BU25">
        <v>15.1569</v>
      </c>
      <c r="BV25">
        <v>383.68900000000002</v>
      </c>
      <c r="BW25">
        <v>19.5411</v>
      </c>
      <c r="BX25">
        <v>500.02699999999999</v>
      </c>
      <c r="BY25">
        <v>102.021</v>
      </c>
      <c r="BZ25">
        <v>9.9882200000000004E-2</v>
      </c>
      <c r="CA25">
        <v>23.829699999999999</v>
      </c>
      <c r="CB25">
        <v>23.006</v>
      </c>
      <c r="CC25">
        <v>999.9</v>
      </c>
      <c r="CD25">
        <v>0</v>
      </c>
      <c r="CE25">
        <v>0</v>
      </c>
      <c r="CF25">
        <v>10020.6</v>
      </c>
      <c r="CG25">
        <v>0</v>
      </c>
      <c r="CH25">
        <v>1.5289399999999999E-3</v>
      </c>
      <c r="CI25">
        <v>249.99199999999999</v>
      </c>
      <c r="CJ25">
        <v>0.89997700000000003</v>
      </c>
      <c r="CK25">
        <v>0.100023</v>
      </c>
      <c r="CL25">
        <v>0</v>
      </c>
      <c r="CM25">
        <v>855.85900000000004</v>
      </c>
      <c r="CN25">
        <v>4.9998399999999998</v>
      </c>
      <c r="CO25">
        <v>2089.38</v>
      </c>
      <c r="CP25">
        <v>2253.12</v>
      </c>
      <c r="CQ25">
        <v>38.625</v>
      </c>
      <c r="CR25">
        <v>42.311999999999998</v>
      </c>
      <c r="CS25">
        <v>40.625</v>
      </c>
      <c r="CT25">
        <v>41.875</v>
      </c>
      <c r="CU25">
        <v>40.375</v>
      </c>
      <c r="CV25">
        <v>220.49</v>
      </c>
      <c r="CW25">
        <v>24.5</v>
      </c>
      <c r="CX25">
        <v>0</v>
      </c>
      <c r="CY25">
        <v>119.90000009536701</v>
      </c>
      <c r="CZ25">
        <v>0</v>
      </c>
      <c r="DA25">
        <v>856.21943999999996</v>
      </c>
      <c r="DB25">
        <v>-3.8458461552929699</v>
      </c>
      <c r="DC25">
        <v>-14.635384605816199</v>
      </c>
      <c r="DD25">
        <v>2090.8868000000002</v>
      </c>
      <c r="DE25">
        <v>15</v>
      </c>
      <c r="DF25">
        <v>1599675803.5999999</v>
      </c>
      <c r="DG25" t="s">
        <v>324</v>
      </c>
      <c r="DH25">
        <v>1599675792.5999999</v>
      </c>
      <c r="DI25">
        <v>1599675803.5999999</v>
      </c>
      <c r="DJ25">
        <v>50</v>
      </c>
      <c r="DK25">
        <v>-4.0000000000000001E-3</v>
      </c>
      <c r="DL25">
        <v>0</v>
      </c>
      <c r="DM25">
        <v>1.1419999999999999</v>
      </c>
      <c r="DN25">
        <v>-9.1999999999999998E-2</v>
      </c>
      <c r="DO25">
        <v>400</v>
      </c>
      <c r="DP25">
        <v>15</v>
      </c>
      <c r="DQ25">
        <v>0.21</v>
      </c>
      <c r="DR25">
        <v>0.02</v>
      </c>
      <c r="DS25">
        <v>-15.18787</v>
      </c>
      <c r="DT25">
        <v>-0.196333958724171</v>
      </c>
      <c r="DU25">
        <v>2.9558215440043101E-2</v>
      </c>
      <c r="DV25">
        <v>1</v>
      </c>
      <c r="DW25">
        <v>856.44924242424202</v>
      </c>
      <c r="DX25">
        <v>-4.4690962459465</v>
      </c>
      <c r="DY25">
        <v>0.46899693287767302</v>
      </c>
      <c r="DZ25">
        <v>0</v>
      </c>
      <c r="EA25">
        <v>4.3224497499999996</v>
      </c>
      <c r="EB25">
        <v>-0.17794818011257399</v>
      </c>
      <c r="EC25">
        <v>1.7995414066853298E-2</v>
      </c>
      <c r="ED25">
        <v>0</v>
      </c>
      <c r="EE25">
        <v>1</v>
      </c>
      <c r="EF25">
        <v>3</v>
      </c>
      <c r="EG25" t="s">
        <v>298</v>
      </c>
      <c r="EH25">
        <v>100</v>
      </c>
      <c r="EI25">
        <v>100</v>
      </c>
      <c r="EJ25">
        <v>1.1419999999999999</v>
      </c>
      <c r="EK25">
        <v>-9.2299999999999993E-2</v>
      </c>
      <c r="EL25">
        <v>1.1418999999999599</v>
      </c>
      <c r="EM25">
        <v>0</v>
      </c>
      <c r="EN25">
        <v>0</v>
      </c>
      <c r="EO25">
        <v>0</v>
      </c>
      <c r="EP25">
        <v>-9.2259999999995998E-2</v>
      </c>
      <c r="EQ25">
        <v>0</v>
      </c>
      <c r="ER25">
        <v>0</v>
      </c>
      <c r="ES25">
        <v>0</v>
      </c>
      <c r="ET25">
        <v>-1</v>
      </c>
      <c r="EU25">
        <v>-1</v>
      </c>
      <c r="EV25">
        <v>-1</v>
      </c>
      <c r="EW25">
        <v>-1</v>
      </c>
      <c r="EX25">
        <v>0.8</v>
      </c>
      <c r="EY25">
        <v>0.6</v>
      </c>
      <c r="EZ25">
        <v>2</v>
      </c>
      <c r="FA25">
        <v>495.00599999999997</v>
      </c>
      <c r="FB25">
        <v>479.48200000000003</v>
      </c>
      <c r="FC25">
        <v>21.8629</v>
      </c>
      <c r="FD25">
        <v>28.051300000000001</v>
      </c>
      <c r="FE25">
        <v>29.999700000000001</v>
      </c>
      <c r="FF25">
        <v>28.069700000000001</v>
      </c>
      <c r="FG25">
        <v>28.043600000000001</v>
      </c>
      <c r="FH25">
        <v>21.104900000000001</v>
      </c>
      <c r="FI25">
        <v>100</v>
      </c>
      <c r="FJ25">
        <v>0</v>
      </c>
      <c r="FK25">
        <v>21.884699999999999</v>
      </c>
      <c r="FL25">
        <v>400</v>
      </c>
      <c r="FM25">
        <v>14.1988</v>
      </c>
      <c r="FN25">
        <v>102.04900000000001</v>
      </c>
      <c r="FO25">
        <v>101.952</v>
      </c>
    </row>
    <row r="26" spans="1:171" x14ac:dyDescent="0.35">
      <c r="A26">
        <v>9</v>
      </c>
      <c r="B26">
        <v>1599675959.5</v>
      </c>
      <c r="C26">
        <v>1420.4000000953699</v>
      </c>
      <c r="D26" t="s">
        <v>325</v>
      </c>
      <c r="E26" t="s">
        <v>326</v>
      </c>
      <c r="F26">
        <v>1599675959.5</v>
      </c>
      <c r="G26">
        <f t="shared" si="0"/>
        <v>3.4881283520393751E-3</v>
      </c>
      <c r="H26">
        <f t="shared" si="1"/>
        <v>6.8046134220610535</v>
      </c>
      <c r="I26">
        <f t="shared" si="2"/>
        <v>390.19200000000001</v>
      </c>
      <c r="J26">
        <f t="shared" si="3"/>
        <v>358.85758344806925</v>
      </c>
      <c r="K26">
        <f t="shared" si="4"/>
        <v>36.648736218703363</v>
      </c>
      <c r="L26">
        <f t="shared" si="5"/>
        <v>39.84879891696</v>
      </c>
      <c r="M26">
        <f t="shared" si="6"/>
        <v>0.4434901906861578</v>
      </c>
      <c r="N26">
        <f t="shared" si="7"/>
        <v>2.9634116112032984</v>
      </c>
      <c r="O26">
        <f t="shared" si="8"/>
        <v>0.40964404580647046</v>
      </c>
      <c r="P26">
        <f t="shared" si="9"/>
        <v>0.25885287996899153</v>
      </c>
      <c r="Q26">
        <f t="shared" si="10"/>
        <v>24.795098996854481</v>
      </c>
      <c r="R26">
        <f t="shared" si="11"/>
        <v>23.074277098554216</v>
      </c>
      <c r="S26">
        <f t="shared" si="12"/>
        <v>23.008800000000001</v>
      </c>
      <c r="T26">
        <f t="shared" si="13"/>
        <v>2.8212239369584378</v>
      </c>
      <c r="U26">
        <f t="shared" si="14"/>
        <v>66.525944418622416</v>
      </c>
      <c r="V26">
        <f t="shared" si="15"/>
        <v>1.9720249324609997</v>
      </c>
      <c r="W26">
        <f t="shared" si="16"/>
        <v>2.9642945315466673</v>
      </c>
      <c r="X26">
        <f t="shared" si="17"/>
        <v>0.84919900449743801</v>
      </c>
      <c r="Y26">
        <f t="shared" si="18"/>
        <v>-153.82646032493645</v>
      </c>
      <c r="Z26">
        <f t="shared" si="19"/>
        <v>130.99005001753937</v>
      </c>
      <c r="AA26">
        <f t="shared" si="20"/>
        <v>9.2018549433154764</v>
      </c>
      <c r="AB26">
        <f t="shared" si="21"/>
        <v>11.160543632772885</v>
      </c>
      <c r="AC26">
        <v>4</v>
      </c>
      <c r="AD26">
        <v>1</v>
      </c>
      <c r="AE26">
        <f t="shared" si="22"/>
        <v>1</v>
      </c>
      <c r="AF26">
        <f t="shared" si="23"/>
        <v>0</v>
      </c>
      <c r="AG26">
        <f t="shared" si="24"/>
        <v>54482.375434535112</v>
      </c>
      <c r="AH26" t="s">
        <v>284</v>
      </c>
      <c r="AI26">
        <v>10202.5</v>
      </c>
      <c r="AJ26">
        <v>579.35400000000004</v>
      </c>
      <c r="AK26">
        <v>2514.15</v>
      </c>
      <c r="AL26">
        <f t="shared" si="25"/>
        <v>1934.796</v>
      </c>
      <c r="AM26">
        <f t="shared" si="26"/>
        <v>0.76956267525803945</v>
      </c>
      <c r="AN26">
        <v>-0.87767449161539202</v>
      </c>
      <c r="AO26" t="s">
        <v>327</v>
      </c>
      <c r="AP26">
        <v>10201.5</v>
      </c>
      <c r="AQ26">
        <v>803.68930769230803</v>
      </c>
      <c r="AR26">
        <v>2717.68</v>
      </c>
      <c r="AS26">
        <f t="shared" si="27"/>
        <v>0.704273752725741</v>
      </c>
      <c r="AT26">
        <v>0.5</v>
      </c>
      <c r="AU26">
        <f t="shared" si="28"/>
        <v>126.64081494011177</v>
      </c>
      <c r="AV26">
        <f t="shared" si="29"/>
        <v>6.8046134220610535</v>
      </c>
      <c r="AW26">
        <f t="shared" si="30"/>
        <v>44.594900993059298</v>
      </c>
      <c r="AX26">
        <f t="shared" si="31"/>
        <v>0.73393114715492624</v>
      </c>
      <c r="AY26">
        <f t="shared" si="32"/>
        <v>6.066202209224085E-2</v>
      </c>
      <c r="AZ26">
        <f t="shared" si="33"/>
        <v>-7.4891083571281297E-2</v>
      </c>
      <c r="BA26" t="s">
        <v>328</v>
      </c>
      <c r="BB26">
        <v>723.09</v>
      </c>
      <c r="BC26">
        <f t="shared" si="34"/>
        <v>1994.5899999999997</v>
      </c>
      <c r="BD26">
        <f t="shared" si="35"/>
        <v>0.95959103991682115</v>
      </c>
      <c r="BE26">
        <f t="shared" si="36"/>
        <v>-0.11363661742208511</v>
      </c>
      <c r="BF26">
        <f t="shared" si="37"/>
        <v>0.89508835056380176</v>
      </c>
      <c r="BG26">
        <f t="shared" si="38"/>
        <v>-0.10519455281073546</v>
      </c>
      <c r="BH26">
        <f t="shared" si="39"/>
        <v>0.86335686989020166</v>
      </c>
      <c r="BI26">
        <f t="shared" si="40"/>
        <v>0.13664313010979834</v>
      </c>
      <c r="BJ26">
        <f t="shared" si="41"/>
        <v>150.245</v>
      </c>
      <c r="BK26">
        <f t="shared" si="42"/>
        <v>126.64081494011177</v>
      </c>
      <c r="BL26">
        <f t="shared" si="43"/>
        <v>0.84289537049560226</v>
      </c>
      <c r="BM26">
        <f t="shared" si="44"/>
        <v>0.19579074099120447</v>
      </c>
      <c r="BN26">
        <v>6</v>
      </c>
      <c r="BO26">
        <v>0.5</v>
      </c>
      <c r="BP26" t="s">
        <v>285</v>
      </c>
      <c r="BQ26">
        <v>1599675959.5</v>
      </c>
      <c r="BR26">
        <v>390.19200000000001</v>
      </c>
      <c r="BS26">
        <v>399.99</v>
      </c>
      <c r="BT26">
        <v>19.309699999999999</v>
      </c>
      <c r="BU26">
        <v>15.2051</v>
      </c>
      <c r="BV26">
        <v>389.03899999999999</v>
      </c>
      <c r="BW26">
        <v>19.3992</v>
      </c>
      <c r="BX26">
        <v>500.04</v>
      </c>
      <c r="BY26">
        <v>102.026</v>
      </c>
      <c r="BZ26">
        <v>0.10013</v>
      </c>
      <c r="CA26">
        <v>23.828700000000001</v>
      </c>
      <c r="CB26">
        <v>23.008800000000001</v>
      </c>
      <c r="CC26">
        <v>999.9</v>
      </c>
      <c r="CD26">
        <v>0</v>
      </c>
      <c r="CE26">
        <v>0</v>
      </c>
      <c r="CF26">
        <v>9991.8799999999992</v>
      </c>
      <c r="CG26">
        <v>0</v>
      </c>
      <c r="CH26">
        <v>1.5289399999999999E-3</v>
      </c>
      <c r="CI26">
        <v>150.245</v>
      </c>
      <c r="CJ26">
        <v>0.90014899999999998</v>
      </c>
      <c r="CK26">
        <v>9.9850999999999995E-2</v>
      </c>
      <c r="CL26">
        <v>0</v>
      </c>
      <c r="CM26">
        <v>802.92200000000003</v>
      </c>
      <c r="CN26">
        <v>4.9998399999999998</v>
      </c>
      <c r="CO26">
        <v>1169.75</v>
      </c>
      <c r="CP26">
        <v>1335.84</v>
      </c>
      <c r="CQ26">
        <v>38.186999999999998</v>
      </c>
      <c r="CR26">
        <v>42.061999999999998</v>
      </c>
      <c r="CS26">
        <v>40.311999999999998</v>
      </c>
      <c r="CT26">
        <v>41.686999999999998</v>
      </c>
      <c r="CU26">
        <v>40.061999999999998</v>
      </c>
      <c r="CV26">
        <v>130.74</v>
      </c>
      <c r="CW26">
        <v>14.5</v>
      </c>
      <c r="CX26">
        <v>0</v>
      </c>
      <c r="CY26">
        <v>120.59999990463299</v>
      </c>
      <c r="CZ26">
        <v>0</v>
      </c>
      <c r="DA26">
        <v>803.68930769230803</v>
      </c>
      <c r="DB26">
        <v>-2.9695726477551601</v>
      </c>
      <c r="DC26">
        <v>-3.4088888819824201</v>
      </c>
      <c r="DD26">
        <v>1167.4857692307701</v>
      </c>
      <c r="DE26">
        <v>15</v>
      </c>
      <c r="DF26">
        <v>1599675927</v>
      </c>
      <c r="DG26" t="s">
        <v>329</v>
      </c>
      <c r="DH26">
        <v>1599675912</v>
      </c>
      <c r="DI26">
        <v>1599675927</v>
      </c>
      <c r="DJ26">
        <v>51</v>
      </c>
      <c r="DK26">
        <v>1.0999999999999999E-2</v>
      </c>
      <c r="DL26">
        <v>3.0000000000000001E-3</v>
      </c>
      <c r="DM26">
        <v>1.153</v>
      </c>
      <c r="DN26">
        <v>-8.8999999999999996E-2</v>
      </c>
      <c r="DO26">
        <v>400</v>
      </c>
      <c r="DP26">
        <v>15</v>
      </c>
      <c r="DQ26">
        <v>0.19</v>
      </c>
      <c r="DR26">
        <v>0.03</v>
      </c>
      <c r="DS26">
        <v>-9.7603462499999996</v>
      </c>
      <c r="DT26">
        <v>-0.142694746716686</v>
      </c>
      <c r="DU26">
        <v>4.1791758558805597E-2</v>
      </c>
      <c r="DV26">
        <v>1</v>
      </c>
      <c r="DW26">
        <v>803.83248484848502</v>
      </c>
      <c r="DX26">
        <v>-2.5661361192205101</v>
      </c>
      <c r="DY26">
        <v>0.30936896880803899</v>
      </c>
      <c r="DZ26">
        <v>0</v>
      </c>
      <c r="EA26">
        <v>4.1291577500000001</v>
      </c>
      <c r="EB26">
        <v>-0.21013452157599899</v>
      </c>
      <c r="EC26">
        <v>2.0814582566976901E-2</v>
      </c>
      <c r="ED26">
        <v>0</v>
      </c>
      <c r="EE26">
        <v>1</v>
      </c>
      <c r="EF26">
        <v>3</v>
      </c>
      <c r="EG26" t="s">
        <v>298</v>
      </c>
      <c r="EH26">
        <v>100</v>
      </c>
      <c r="EI26">
        <v>100</v>
      </c>
      <c r="EJ26">
        <v>1.153</v>
      </c>
      <c r="EK26">
        <v>-8.9499999999999996E-2</v>
      </c>
      <c r="EL26">
        <v>1.1528499999999999</v>
      </c>
      <c r="EM26">
        <v>0</v>
      </c>
      <c r="EN26">
        <v>0</v>
      </c>
      <c r="EO26">
        <v>0</v>
      </c>
      <c r="EP26">
        <v>-8.9439999999997993E-2</v>
      </c>
      <c r="EQ26">
        <v>0</v>
      </c>
      <c r="ER26">
        <v>0</v>
      </c>
      <c r="ES26">
        <v>0</v>
      </c>
      <c r="ET26">
        <v>-1</v>
      </c>
      <c r="EU26">
        <v>-1</v>
      </c>
      <c r="EV26">
        <v>-1</v>
      </c>
      <c r="EW26">
        <v>-1</v>
      </c>
      <c r="EX26">
        <v>0.8</v>
      </c>
      <c r="EY26">
        <v>0.5</v>
      </c>
      <c r="EZ26">
        <v>2</v>
      </c>
      <c r="FA26">
        <v>494.85300000000001</v>
      </c>
      <c r="FB26">
        <v>479.61799999999999</v>
      </c>
      <c r="FC26">
        <v>21.944800000000001</v>
      </c>
      <c r="FD26">
        <v>28.051300000000001</v>
      </c>
      <c r="FE26">
        <v>29.9999</v>
      </c>
      <c r="FF26">
        <v>28.069700000000001</v>
      </c>
      <c r="FG26">
        <v>28.043600000000001</v>
      </c>
      <c r="FH26">
        <v>21.1096</v>
      </c>
      <c r="FI26">
        <v>100</v>
      </c>
      <c r="FJ26">
        <v>0</v>
      </c>
      <c r="FK26">
        <v>21.956199999999999</v>
      </c>
      <c r="FL26">
        <v>400</v>
      </c>
      <c r="FM26">
        <v>14.1486</v>
      </c>
      <c r="FN26">
        <v>102.047</v>
      </c>
      <c r="FO26">
        <v>101.953</v>
      </c>
    </row>
    <row r="27" spans="1:171" x14ac:dyDescent="0.35">
      <c r="A27">
        <v>10</v>
      </c>
      <c r="B27">
        <v>1599676080</v>
      </c>
      <c r="C27">
        <v>1540.9000000953699</v>
      </c>
      <c r="D27" t="s">
        <v>330</v>
      </c>
      <c r="E27" t="s">
        <v>331</v>
      </c>
      <c r="F27">
        <v>1599676080</v>
      </c>
      <c r="G27">
        <f t="shared" si="0"/>
        <v>3.2909765473864896E-3</v>
      </c>
      <c r="H27">
        <f t="shared" si="1"/>
        <v>4.2769987071943323</v>
      </c>
      <c r="I27">
        <f t="shared" si="2"/>
        <v>393.31200000000001</v>
      </c>
      <c r="J27">
        <f t="shared" si="3"/>
        <v>370.17521576912731</v>
      </c>
      <c r="K27">
        <f t="shared" si="4"/>
        <v>37.805652744601595</v>
      </c>
      <c r="L27">
        <f t="shared" si="5"/>
        <v>40.168591139711999</v>
      </c>
      <c r="M27">
        <f t="shared" si="6"/>
        <v>0.40752574393409352</v>
      </c>
      <c r="N27">
        <f t="shared" si="7"/>
        <v>2.9672083709154875</v>
      </c>
      <c r="O27">
        <f t="shared" si="8"/>
        <v>0.37878970107172022</v>
      </c>
      <c r="P27">
        <f t="shared" si="9"/>
        <v>0.23915631112096122</v>
      </c>
      <c r="Q27">
        <f t="shared" si="10"/>
        <v>16.488840438684967</v>
      </c>
      <c r="R27">
        <f t="shared" si="11"/>
        <v>23.045329514253261</v>
      </c>
      <c r="S27">
        <f t="shared" si="12"/>
        <v>23.010100000000001</v>
      </c>
      <c r="T27">
        <f t="shared" si="13"/>
        <v>2.8214459141819592</v>
      </c>
      <c r="U27">
        <f t="shared" si="14"/>
        <v>66.075139941871967</v>
      </c>
      <c r="V27">
        <f t="shared" si="15"/>
        <v>1.9548832824388001</v>
      </c>
      <c r="W27">
        <f t="shared" si="16"/>
        <v>2.9585760759017115</v>
      </c>
      <c r="X27">
        <f t="shared" si="17"/>
        <v>0.86656263174315917</v>
      </c>
      <c r="Y27">
        <f t="shared" si="18"/>
        <v>-145.13206573974418</v>
      </c>
      <c r="Z27">
        <f t="shared" si="19"/>
        <v>125.81494029538389</v>
      </c>
      <c r="AA27">
        <f t="shared" si="20"/>
        <v>8.8256249112762006</v>
      </c>
      <c r="AB27">
        <f t="shared" si="21"/>
        <v>5.9973399056008816</v>
      </c>
      <c r="AC27">
        <v>4</v>
      </c>
      <c r="AD27">
        <v>1</v>
      </c>
      <c r="AE27">
        <f t="shared" si="22"/>
        <v>1</v>
      </c>
      <c r="AF27">
        <f t="shared" si="23"/>
        <v>0</v>
      </c>
      <c r="AG27">
        <f t="shared" si="24"/>
        <v>54600.850035661788</v>
      </c>
      <c r="AH27" t="s">
        <v>284</v>
      </c>
      <c r="AI27">
        <v>10202.5</v>
      </c>
      <c r="AJ27">
        <v>579.35400000000004</v>
      </c>
      <c r="AK27">
        <v>2514.15</v>
      </c>
      <c r="AL27">
        <f t="shared" si="25"/>
        <v>1934.796</v>
      </c>
      <c r="AM27">
        <f t="shared" si="26"/>
        <v>0.76956267525803945</v>
      </c>
      <c r="AN27">
        <v>-0.87767449161539202</v>
      </c>
      <c r="AO27" t="s">
        <v>332</v>
      </c>
      <c r="AP27">
        <v>10197.799999999999</v>
      </c>
      <c r="AQ27">
        <v>776.40071999999998</v>
      </c>
      <c r="AR27">
        <v>2771.65</v>
      </c>
      <c r="AS27">
        <f t="shared" si="27"/>
        <v>0.71987779120740347</v>
      </c>
      <c r="AT27">
        <v>0.5</v>
      </c>
      <c r="AU27">
        <f t="shared" si="28"/>
        <v>84.260127584521086</v>
      </c>
      <c r="AV27">
        <f t="shared" si="29"/>
        <v>4.2769987071943323</v>
      </c>
      <c r="AW27">
        <f t="shared" si="30"/>
        <v>30.328497266199523</v>
      </c>
      <c r="AX27">
        <f t="shared" si="31"/>
        <v>0.73611747515018133</v>
      </c>
      <c r="AY27">
        <f t="shared" si="32"/>
        <v>6.1175710820507441E-2</v>
      </c>
      <c r="AZ27">
        <f t="shared" si="33"/>
        <v>-9.2904948315985059E-2</v>
      </c>
      <c r="BA27" t="s">
        <v>333</v>
      </c>
      <c r="BB27">
        <v>731.39</v>
      </c>
      <c r="BC27">
        <f t="shared" si="34"/>
        <v>2040.2600000000002</v>
      </c>
      <c r="BD27">
        <f t="shared" si="35"/>
        <v>0.97793873329869707</v>
      </c>
      <c r="BE27">
        <f t="shared" si="36"/>
        <v>-0.14443895981511812</v>
      </c>
      <c r="BF27">
        <f t="shared" si="37"/>
        <v>0.91011856063232321</v>
      </c>
      <c r="BG27">
        <f t="shared" si="38"/>
        <v>-0.13308896648535556</v>
      </c>
      <c r="BH27">
        <f t="shared" si="39"/>
        <v>0.92124413556357088</v>
      </c>
      <c r="BI27">
        <f t="shared" si="40"/>
        <v>7.8755864436429124E-2</v>
      </c>
      <c r="BJ27">
        <f t="shared" si="41"/>
        <v>99.971100000000007</v>
      </c>
      <c r="BK27">
        <f t="shared" si="42"/>
        <v>84.260127584521086</v>
      </c>
      <c r="BL27">
        <f t="shared" si="43"/>
        <v>0.84284485800917552</v>
      </c>
      <c r="BM27">
        <f t="shared" si="44"/>
        <v>0.19568971601835114</v>
      </c>
      <c r="BN27">
        <v>6</v>
      </c>
      <c r="BO27">
        <v>0.5</v>
      </c>
      <c r="BP27" t="s">
        <v>285</v>
      </c>
      <c r="BQ27">
        <v>1599676080</v>
      </c>
      <c r="BR27">
        <v>393.31200000000001</v>
      </c>
      <c r="BS27">
        <v>399.99700000000001</v>
      </c>
      <c r="BT27">
        <v>19.141300000000001</v>
      </c>
      <c r="BU27">
        <v>15.2681</v>
      </c>
      <c r="BV27">
        <v>392.185</v>
      </c>
      <c r="BW27">
        <v>19.2318</v>
      </c>
      <c r="BX27">
        <v>500.04899999999998</v>
      </c>
      <c r="BY27">
        <v>102.029</v>
      </c>
      <c r="BZ27">
        <v>0.100076</v>
      </c>
      <c r="CA27">
        <v>23.796600000000002</v>
      </c>
      <c r="CB27">
        <v>23.010100000000001</v>
      </c>
      <c r="CC27">
        <v>999.9</v>
      </c>
      <c r="CD27">
        <v>0</v>
      </c>
      <c r="CE27">
        <v>0</v>
      </c>
      <c r="CF27">
        <v>10013.1</v>
      </c>
      <c r="CG27">
        <v>0</v>
      </c>
      <c r="CH27">
        <v>1.5289399999999999E-3</v>
      </c>
      <c r="CI27">
        <v>99.971100000000007</v>
      </c>
      <c r="CJ27">
        <v>0.90013299999999996</v>
      </c>
      <c r="CK27">
        <v>9.9866800000000006E-2</v>
      </c>
      <c r="CL27">
        <v>0</v>
      </c>
      <c r="CM27">
        <v>776.39</v>
      </c>
      <c r="CN27">
        <v>4.9998399999999998</v>
      </c>
      <c r="CO27">
        <v>750.58</v>
      </c>
      <c r="CP27">
        <v>873.45699999999999</v>
      </c>
      <c r="CQ27">
        <v>37.75</v>
      </c>
      <c r="CR27">
        <v>41.811999999999998</v>
      </c>
      <c r="CS27">
        <v>39.936999999999998</v>
      </c>
      <c r="CT27">
        <v>41.436999999999998</v>
      </c>
      <c r="CU27">
        <v>39.75</v>
      </c>
      <c r="CV27">
        <v>85.49</v>
      </c>
      <c r="CW27">
        <v>9.48</v>
      </c>
      <c r="CX27">
        <v>0</v>
      </c>
      <c r="CY27">
        <v>120</v>
      </c>
      <c r="CZ27">
        <v>0</v>
      </c>
      <c r="DA27">
        <v>776.40071999999998</v>
      </c>
      <c r="DB27">
        <v>0.62630770129201196</v>
      </c>
      <c r="DC27">
        <v>2.2303076809139402</v>
      </c>
      <c r="DD27">
        <v>750.04459999999995</v>
      </c>
      <c r="DE27">
        <v>15</v>
      </c>
      <c r="DF27">
        <v>1599676043</v>
      </c>
      <c r="DG27" t="s">
        <v>334</v>
      </c>
      <c r="DH27">
        <v>1599676035</v>
      </c>
      <c r="DI27">
        <v>1599676043</v>
      </c>
      <c r="DJ27">
        <v>52</v>
      </c>
      <c r="DK27">
        <v>-2.5999999999999999E-2</v>
      </c>
      <c r="DL27">
        <v>-1E-3</v>
      </c>
      <c r="DM27">
        <v>1.127</v>
      </c>
      <c r="DN27">
        <v>-9.0999999999999998E-2</v>
      </c>
      <c r="DO27">
        <v>400</v>
      </c>
      <c r="DP27">
        <v>15</v>
      </c>
      <c r="DQ27">
        <v>0.2</v>
      </c>
      <c r="DR27">
        <v>0.02</v>
      </c>
      <c r="DS27">
        <v>-6.7085782500000004</v>
      </c>
      <c r="DT27">
        <v>-6.6900675422124106E-2</v>
      </c>
      <c r="DU27">
        <v>2.6064816600879798E-2</v>
      </c>
      <c r="DV27">
        <v>1</v>
      </c>
      <c r="DW27">
        <v>776.32272727272698</v>
      </c>
      <c r="DX27">
        <v>1.33634262825408</v>
      </c>
      <c r="DY27">
        <v>0.22359274026367401</v>
      </c>
      <c r="DZ27">
        <v>0</v>
      </c>
      <c r="EA27">
        <v>3.8936072500000001</v>
      </c>
      <c r="EB27">
        <v>-0.110255347091941</v>
      </c>
      <c r="EC27">
        <v>1.0655328710907901E-2</v>
      </c>
      <c r="ED27">
        <v>0</v>
      </c>
      <c r="EE27">
        <v>1</v>
      </c>
      <c r="EF27">
        <v>3</v>
      </c>
      <c r="EG27" t="s">
        <v>298</v>
      </c>
      <c r="EH27">
        <v>100</v>
      </c>
      <c r="EI27">
        <v>100</v>
      </c>
      <c r="EJ27">
        <v>1.127</v>
      </c>
      <c r="EK27">
        <v>-9.0499999999999997E-2</v>
      </c>
      <c r="EL27">
        <v>1.1267500000000199</v>
      </c>
      <c r="EM27">
        <v>0</v>
      </c>
      <c r="EN27">
        <v>0</v>
      </c>
      <c r="EO27">
        <v>0</v>
      </c>
      <c r="EP27">
        <v>-9.0524999999995998E-2</v>
      </c>
      <c r="EQ27">
        <v>0</v>
      </c>
      <c r="ER27">
        <v>0</v>
      </c>
      <c r="ES27">
        <v>0</v>
      </c>
      <c r="ET27">
        <v>-1</v>
      </c>
      <c r="EU27">
        <v>-1</v>
      </c>
      <c r="EV27">
        <v>-1</v>
      </c>
      <c r="EW27">
        <v>-1</v>
      </c>
      <c r="EX27">
        <v>0.8</v>
      </c>
      <c r="EY27">
        <v>0.6</v>
      </c>
      <c r="EZ27">
        <v>2</v>
      </c>
      <c r="FA27">
        <v>494.97</v>
      </c>
      <c r="FB27">
        <v>479.38900000000001</v>
      </c>
      <c r="FC27">
        <v>22.132000000000001</v>
      </c>
      <c r="FD27">
        <v>28.063199999999998</v>
      </c>
      <c r="FE27">
        <v>30.000299999999999</v>
      </c>
      <c r="FF27">
        <v>28.074400000000001</v>
      </c>
      <c r="FG27">
        <v>28.048400000000001</v>
      </c>
      <c r="FH27">
        <v>21.115200000000002</v>
      </c>
      <c r="FI27">
        <v>100</v>
      </c>
      <c r="FJ27">
        <v>0</v>
      </c>
      <c r="FK27">
        <v>21.9697</v>
      </c>
      <c r="FL27">
        <v>400</v>
      </c>
      <c r="FM27">
        <v>14.081200000000001</v>
      </c>
      <c r="FN27">
        <v>102.04900000000001</v>
      </c>
      <c r="FO27">
        <v>101.959</v>
      </c>
    </row>
    <row r="28" spans="1:171" x14ac:dyDescent="0.35">
      <c r="A28">
        <v>11</v>
      </c>
      <c r="B28">
        <v>1599676200.5</v>
      </c>
      <c r="C28">
        <v>1661.4000000953699</v>
      </c>
      <c r="D28" t="s">
        <v>335</v>
      </c>
      <c r="E28" t="s">
        <v>336</v>
      </c>
      <c r="F28">
        <v>1599676200.5</v>
      </c>
      <c r="G28">
        <f t="shared" si="0"/>
        <v>3.0642311436718458E-3</v>
      </c>
      <c r="H28">
        <f t="shared" si="1"/>
        <v>1.4777486790109486</v>
      </c>
      <c r="I28">
        <f t="shared" si="2"/>
        <v>396.733</v>
      </c>
      <c r="J28">
        <f t="shared" si="3"/>
        <v>384.42726286938228</v>
      </c>
      <c r="K28">
        <f t="shared" si="4"/>
        <v>39.262393639428538</v>
      </c>
      <c r="L28">
        <f t="shared" si="5"/>
        <v>40.519205374473998</v>
      </c>
      <c r="M28">
        <f t="shared" si="6"/>
        <v>0.36821727403846527</v>
      </c>
      <c r="N28">
        <f t="shared" si="7"/>
        <v>2.9626321708422934</v>
      </c>
      <c r="O28">
        <f t="shared" si="8"/>
        <v>0.34455109357057412</v>
      </c>
      <c r="P28">
        <f t="shared" si="9"/>
        <v>0.21734386599222749</v>
      </c>
      <c r="Q28">
        <f t="shared" si="10"/>
        <v>8.2505059826991598</v>
      </c>
      <c r="R28">
        <f t="shared" si="11"/>
        <v>23.013124877131244</v>
      </c>
      <c r="S28">
        <f t="shared" si="12"/>
        <v>22.995100000000001</v>
      </c>
      <c r="T28">
        <f t="shared" si="13"/>
        <v>2.8188855672374347</v>
      </c>
      <c r="U28">
        <f t="shared" si="14"/>
        <v>65.454652138035357</v>
      </c>
      <c r="V28">
        <f t="shared" si="15"/>
        <v>1.9317075882563997</v>
      </c>
      <c r="W28">
        <f t="shared" si="16"/>
        <v>2.9512151163567091</v>
      </c>
      <c r="X28">
        <f t="shared" si="17"/>
        <v>0.88717797898103501</v>
      </c>
      <c r="Y28">
        <f t="shared" si="18"/>
        <v>-135.13259343592841</v>
      </c>
      <c r="Z28">
        <f t="shared" si="19"/>
        <v>121.40425559434088</v>
      </c>
      <c r="AA28">
        <f t="shared" si="20"/>
        <v>8.5269449308930536</v>
      </c>
      <c r="AB28">
        <f t="shared" si="21"/>
        <v>3.0491130720046868</v>
      </c>
      <c r="AC28">
        <v>4</v>
      </c>
      <c r="AD28">
        <v>1</v>
      </c>
      <c r="AE28">
        <f t="shared" si="22"/>
        <v>1</v>
      </c>
      <c r="AF28">
        <f t="shared" si="23"/>
        <v>0</v>
      </c>
      <c r="AG28">
        <f t="shared" si="24"/>
        <v>54472.91013328902</v>
      </c>
      <c r="AH28" t="s">
        <v>284</v>
      </c>
      <c r="AI28">
        <v>10202.5</v>
      </c>
      <c r="AJ28">
        <v>579.35400000000004</v>
      </c>
      <c r="AK28">
        <v>2514.15</v>
      </c>
      <c r="AL28">
        <f t="shared" si="25"/>
        <v>1934.796</v>
      </c>
      <c r="AM28">
        <f t="shared" si="26"/>
        <v>0.76956267525803945</v>
      </c>
      <c r="AN28">
        <v>-0.87767449161539202</v>
      </c>
      <c r="AO28" t="s">
        <v>337</v>
      </c>
      <c r="AP28">
        <v>10194</v>
      </c>
      <c r="AQ28">
        <v>750.08788000000004</v>
      </c>
      <c r="AR28">
        <v>2816.14</v>
      </c>
      <c r="AS28">
        <f t="shared" si="27"/>
        <v>0.73364680733202181</v>
      </c>
      <c r="AT28">
        <v>0.5</v>
      </c>
      <c r="AU28">
        <f t="shared" si="28"/>
        <v>42.215649754685046</v>
      </c>
      <c r="AV28">
        <f t="shared" si="29"/>
        <v>1.4777486790109486</v>
      </c>
      <c r="AW28">
        <f t="shared" si="30"/>
        <v>15.485688330985766</v>
      </c>
      <c r="AX28">
        <f t="shared" si="31"/>
        <v>0.72994595439147214</v>
      </c>
      <c r="AY28">
        <f t="shared" si="32"/>
        <v>5.5795023511747283E-2</v>
      </c>
      <c r="AZ28">
        <f t="shared" si="33"/>
        <v>-0.10723543573827998</v>
      </c>
      <c r="BA28" t="s">
        <v>338</v>
      </c>
      <c r="BB28">
        <v>760.51</v>
      </c>
      <c r="BC28">
        <f t="shared" si="34"/>
        <v>2055.63</v>
      </c>
      <c r="BD28">
        <f t="shared" si="35"/>
        <v>1.005070036922987</v>
      </c>
      <c r="BE28">
        <f t="shared" si="36"/>
        <v>-0.17220752263862582</v>
      </c>
      <c r="BF28">
        <f t="shared" si="37"/>
        <v>0.9236699979345363</v>
      </c>
      <c r="BG28">
        <f t="shared" si="38"/>
        <v>-0.15608363879189319</v>
      </c>
      <c r="BH28">
        <f t="shared" si="39"/>
        <v>1.0190350146442853</v>
      </c>
      <c r="BI28">
        <f t="shared" si="40"/>
        <v>-1.9035014644285253E-2</v>
      </c>
      <c r="BJ28">
        <f t="shared" si="41"/>
        <v>50.0946</v>
      </c>
      <c r="BK28">
        <f t="shared" si="42"/>
        <v>42.215649754685046</v>
      </c>
      <c r="BL28">
        <f t="shared" si="43"/>
        <v>0.84271857155631635</v>
      </c>
      <c r="BM28">
        <f t="shared" si="44"/>
        <v>0.19543714311263272</v>
      </c>
      <c r="BN28">
        <v>6</v>
      </c>
      <c r="BO28">
        <v>0.5</v>
      </c>
      <c r="BP28" t="s">
        <v>285</v>
      </c>
      <c r="BQ28">
        <v>1599676200.5</v>
      </c>
      <c r="BR28">
        <v>396.733</v>
      </c>
      <c r="BS28">
        <v>399.96499999999997</v>
      </c>
      <c r="BT28">
        <v>18.913799999999998</v>
      </c>
      <c r="BU28">
        <v>15.3064</v>
      </c>
      <c r="BV28">
        <v>395.60599999999999</v>
      </c>
      <c r="BW28">
        <v>19.002700000000001</v>
      </c>
      <c r="BX28">
        <v>500.01799999999997</v>
      </c>
      <c r="BY28">
        <v>102.032</v>
      </c>
      <c r="BZ28">
        <v>0.100178</v>
      </c>
      <c r="CA28">
        <v>23.755199999999999</v>
      </c>
      <c r="CB28">
        <v>22.995100000000001</v>
      </c>
      <c r="CC28">
        <v>999.9</v>
      </c>
      <c r="CD28">
        <v>0</v>
      </c>
      <c r="CE28">
        <v>0</v>
      </c>
      <c r="CF28">
        <v>9986.8799999999992</v>
      </c>
      <c r="CG28">
        <v>0</v>
      </c>
      <c r="CH28">
        <v>1.6245000000000001E-3</v>
      </c>
      <c r="CI28">
        <v>50.0946</v>
      </c>
      <c r="CJ28">
        <v>0.89938600000000002</v>
      </c>
      <c r="CK28">
        <v>0.100614</v>
      </c>
      <c r="CL28">
        <v>0</v>
      </c>
      <c r="CM28">
        <v>751.14200000000005</v>
      </c>
      <c r="CN28">
        <v>4.9998399999999998</v>
      </c>
      <c r="CO28">
        <v>345.733</v>
      </c>
      <c r="CP28">
        <v>414.661</v>
      </c>
      <c r="CQ28">
        <v>37.436999999999998</v>
      </c>
      <c r="CR28">
        <v>41.561999999999998</v>
      </c>
      <c r="CS28">
        <v>39.625</v>
      </c>
      <c r="CT28">
        <v>41.25</v>
      </c>
      <c r="CU28">
        <v>39.436999999999998</v>
      </c>
      <c r="CV28">
        <v>40.56</v>
      </c>
      <c r="CW28">
        <v>4.54</v>
      </c>
      <c r="CX28">
        <v>0</v>
      </c>
      <c r="CY28">
        <v>119.90000009536701</v>
      </c>
      <c r="CZ28">
        <v>0</v>
      </c>
      <c r="DA28">
        <v>750.08788000000004</v>
      </c>
      <c r="DB28">
        <v>7.5682307475226898</v>
      </c>
      <c r="DC28">
        <v>-15.9693076429076</v>
      </c>
      <c r="DD28">
        <v>346.41376000000002</v>
      </c>
      <c r="DE28">
        <v>15</v>
      </c>
      <c r="DF28">
        <v>1599676165.5</v>
      </c>
      <c r="DG28" t="s">
        <v>339</v>
      </c>
      <c r="DH28">
        <v>1599676156.5</v>
      </c>
      <c r="DI28">
        <v>1599676165.5</v>
      </c>
      <c r="DJ28">
        <v>53</v>
      </c>
      <c r="DK28">
        <v>1E-3</v>
      </c>
      <c r="DL28">
        <v>2E-3</v>
      </c>
      <c r="DM28">
        <v>1.127</v>
      </c>
      <c r="DN28">
        <v>-8.8999999999999996E-2</v>
      </c>
      <c r="DO28">
        <v>400</v>
      </c>
      <c r="DP28">
        <v>15</v>
      </c>
      <c r="DQ28">
        <v>0.32</v>
      </c>
      <c r="DR28">
        <v>0.03</v>
      </c>
      <c r="DS28">
        <v>-3.2157087500000001</v>
      </c>
      <c r="DT28">
        <v>-3.2708555347085798E-2</v>
      </c>
      <c r="DU28">
        <v>3.25737617713628E-2</v>
      </c>
      <c r="DV28">
        <v>1</v>
      </c>
      <c r="DW28">
        <v>749.70962857142899</v>
      </c>
      <c r="DX28">
        <v>6.4559060665360803</v>
      </c>
      <c r="DY28">
        <v>0.68730185033170299</v>
      </c>
      <c r="DZ28">
        <v>0</v>
      </c>
      <c r="EA28">
        <v>3.6320714999999999</v>
      </c>
      <c r="EB28">
        <v>-0.15742986866792</v>
      </c>
      <c r="EC28">
        <v>1.5224279383603E-2</v>
      </c>
      <c r="ED28">
        <v>0</v>
      </c>
      <c r="EE28">
        <v>1</v>
      </c>
      <c r="EF28">
        <v>3</v>
      </c>
      <c r="EG28" t="s">
        <v>298</v>
      </c>
      <c r="EH28">
        <v>100</v>
      </c>
      <c r="EI28">
        <v>100</v>
      </c>
      <c r="EJ28">
        <v>1.127</v>
      </c>
      <c r="EK28">
        <v>-8.8900000000000007E-2</v>
      </c>
      <c r="EL28">
        <v>1.1273499999999801</v>
      </c>
      <c r="EM28">
        <v>0</v>
      </c>
      <c r="EN28">
        <v>0</v>
      </c>
      <c r="EO28">
        <v>0</v>
      </c>
      <c r="EP28">
        <v>-8.8919999999998098E-2</v>
      </c>
      <c r="EQ28">
        <v>0</v>
      </c>
      <c r="ER28">
        <v>0</v>
      </c>
      <c r="ES28">
        <v>0</v>
      </c>
      <c r="ET28">
        <v>-1</v>
      </c>
      <c r="EU28">
        <v>-1</v>
      </c>
      <c r="EV28">
        <v>-1</v>
      </c>
      <c r="EW28">
        <v>-1</v>
      </c>
      <c r="EX28">
        <v>0.7</v>
      </c>
      <c r="EY28">
        <v>0.6</v>
      </c>
      <c r="EZ28">
        <v>2</v>
      </c>
      <c r="FA28">
        <v>494.60899999999998</v>
      </c>
      <c r="FB28">
        <v>479.54300000000001</v>
      </c>
      <c r="FC28">
        <v>21.967199999999998</v>
      </c>
      <c r="FD28">
        <v>28.089500000000001</v>
      </c>
      <c r="FE28">
        <v>30.0001</v>
      </c>
      <c r="FF28">
        <v>28.091200000000001</v>
      </c>
      <c r="FG28">
        <v>28.065799999999999</v>
      </c>
      <c r="FH28">
        <v>21.116900000000001</v>
      </c>
      <c r="FI28">
        <v>100</v>
      </c>
      <c r="FJ28">
        <v>0</v>
      </c>
      <c r="FK28">
        <v>21.968299999999999</v>
      </c>
      <c r="FL28">
        <v>400</v>
      </c>
      <c r="FM28">
        <v>6.5414300000000001</v>
      </c>
      <c r="FN28">
        <v>102.044</v>
      </c>
      <c r="FO28">
        <v>101.95699999999999</v>
      </c>
    </row>
    <row r="29" spans="1:171" x14ac:dyDescent="0.35">
      <c r="A29">
        <v>12</v>
      </c>
      <c r="B29">
        <v>1599676321</v>
      </c>
      <c r="C29">
        <v>1781.9000000953699</v>
      </c>
      <c r="D29" t="s">
        <v>340</v>
      </c>
      <c r="E29" t="s">
        <v>341</v>
      </c>
      <c r="F29">
        <v>1599676321</v>
      </c>
      <c r="G29">
        <f t="shared" si="0"/>
        <v>2.8538783614845569E-3</v>
      </c>
      <c r="H29">
        <f t="shared" si="1"/>
        <v>-1.4768254079209431</v>
      </c>
      <c r="I29">
        <f t="shared" si="2"/>
        <v>400.37</v>
      </c>
      <c r="J29">
        <f t="shared" si="3"/>
        <v>402.05388687919839</v>
      </c>
      <c r="K29">
        <f t="shared" si="4"/>
        <v>41.060624850364889</v>
      </c>
      <c r="L29">
        <f t="shared" si="5"/>
        <v>40.888654252160002</v>
      </c>
      <c r="M29">
        <f t="shared" si="6"/>
        <v>0.33200826707511072</v>
      </c>
      <c r="N29">
        <f t="shared" si="7"/>
        <v>2.9654096812176904</v>
      </c>
      <c r="O29">
        <f t="shared" si="8"/>
        <v>0.3126533521023141</v>
      </c>
      <c r="P29">
        <f t="shared" si="9"/>
        <v>0.19705321555060185</v>
      </c>
      <c r="Q29">
        <f t="shared" si="10"/>
        <v>1.9948084861285743E-3</v>
      </c>
      <c r="R29">
        <f t="shared" si="11"/>
        <v>22.971958122679318</v>
      </c>
      <c r="S29">
        <f t="shared" si="12"/>
        <v>23.0032</v>
      </c>
      <c r="T29">
        <f t="shared" si="13"/>
        <v>2.8202679020262043</v>
      </c>
      <c r="U29">
        <f t="shared" si="14"/>
        <v>64.893526829438557</v>
      </c>
      <c r="V29">
        <f t="shared" si="15"/>
        <v>1.9096452762815999</v>
      </c>
      <c r="W29">
        <f t="shared" si="16"/>
        <v>2.94273615502633</v>
      </c>
      <c r="X29">
        <f t="shared" si="17"/>
        <v>0.9106226257446044</v>
      </c>
      <c r="Y29">
        <f t="shared" si="18"/>
        <v>-125.85603574146896</v>
      </c>
      <c r="Z29">
        <f t="shared" si="19"/>
        <v>112.58127561394771</v>
      </c>
      <c r="AA29">
        <f t="shared" si="20"/>
        <v>7.8982591734413301</v>
      </c>
      <c r="AB29">
        <f t="shared" si="21"/>
        <v>-5.3745061455937844</v>
      </c>
      <c r="AC29">
        <v>4</v>
      </c>
      <c r="AD29">
        <v>1</v>
      </c>
      <c r="AE29">
        <f t="shared" si="22"/>
        <v>1</v>
      </c>
      <c r="AF29">
        <f t="shared" si="23"/>
        <v>0</v>
      </c>
      <c r="AG29">
        <f t="shared" si="24"/>
        <v>54563.888433204185</v>
      </c>
      <c r="AH29" t="s">
        <v>342</v>
      </c>
      <c r="AI29">
        <v>10195.6</v>
      </c>
      <c r="AJ29">
        <v>709.08230769230795</v>
      </c>
      <c r="AK29">
        <v>2906.65</v>
      </c>
      <c r="AL29">
        <f t="shared" si="25"/>
        <v>2197.5676923076921</v>
      </c>
      <c r="AM29">
        <f t="shared" si="26"/>
        <v>0.75604826597894215</v>
      </c>
      <c r="AN29">
        <v>-1.47682540792094</v>
      </c>
      <c r="AO29" t="s">
        <v>343</v>
      </c>
      <c r="AP29" t="s">
        <v>343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2.0998656021503997E-2</v>
      </c>
      <c r="AV29">
        <f t="shared" si="29"/>
        <v>-1.4768254079209431</v>
      </c>
      <c r="AW29" t="e">
        <f t="shared" si="30"/>
        <v>#DIV/0!</v>
      </c>
      <c r="AX29" t="e">
        <f t="shared" si="31"/>
        <v>#DIV/0!</v>
      </c>
      <c r="AY29">
        <f t="shared" si="32"/>
        <v>-1.4803921097459779E-13</v>
      </c>
      <c r="AZ29" t="e">
        <f t="shared" si="33"/>
        <v>#DIV/0!</v>
      </c>
      <c r="BA29" t="s">
        <v>343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1.3226668785559421</v>
      </c>
      <c r="BH29" t="e">
        <f t="shared" si="39"/>
        <v>#DIV/0!</v>
      </c>
      <c r="BI29" t="e">
        <f t="shared" si="40"/>
        <v>#DIV/0!</v>
      </c>
      <c r="BJ29">
        <f t="shared" si="41"/>
        <v>4.9998399999999998E-2</v>
      </c>
      <c r="BK29">
        <f t="shared" si="42"/>
        <v>2.0998656021503997E-2</v>
      </c>
      <c r="BL29">
        <f t="shared" si="43"/>
        <v>0.41998655999999995</v>
      </c>
      <c r="BM29">
        <f t="shared" si="44"/>
        <v>9.4996959999999991E-2</v>
      </c>
      <c r="BN29">
        <v>6</v>
      </c>
      <c r="BO29">
        <v>0.5</v>
      </c>
      <c r="BP29" t="s">
        <v>285</v>
      </c>
      <c r="BQ29">
        <v>1599676321</v>
      </c>
      <c r="BR29">
        <v>400.37</v>
      </c>
      <c r="BS29">
        <v>399.96899999999999</v>
      </c>
      <c r="BT29">
        <v>18.698699999999999</v>
      </c>
      <c r="BU29">
        <v>15.3386</v>
      </c>
      <c r="BV29">
        <v>399.21499999999997</v>
      </c>
      <c r="BW29">
        <v>18.786799999999999</v>
      </c>
      <c r="BX29">
        <v>500.077</v>
      </c>
      <c r="BY29">
        <v>102.027</v>
      </c>
      <c r="BZ29">
        <v>0.10016799999999999</v>
      </c>
      <c r="CA29">
        <v>23.7074</v>
      </c>
      <c r="CB29">
        <v>23.0032</v>
      </c>
      <c r="CC29">
        <v>999.9</v>
      </c>
      <c r="CD29">
        <v>0</v>
      </c>
      <c r="CE29">
        <v>0</v>
      </c>
      <c r="CF29">
        <v>10003.1</v>
      </c>
      <c r="CG29">
        <v>0</v>
      </c>
      <c r="CH29">
        <v>1.5575999999999999E-3</v>
      </c>
      <c r="CI29">
        <v>4.9998399999999998E-2</v>
      </c>
      <c r="CJ29">
        <v>0</v>
      </c>
      <c r="CK29">
        <v>0</v>
      </c>
      <c r="CL29">
        <v>0</v>
      </c>
      <c r="CM29">
        <v>711.87</v>
      </c>
      <c r="CN29">
        <v>4.9998399999999998E-2</v>
      </c>
      <c r="CO29">
        <v>-5.31</v>
      </c>
      <c r="CP29">
        <v>-1.99</v>
      </c>
      <c r="CQ29">
        <v>37</v>
      </c>
      <c r="CR29">
        <v>41.311999999999998</v>
      </c>
      <c r="CS29">
        <v>39.311999999999998</v>
      </c>
      <c r="CT29">
        <v>40.811999999999998</v>
      </c>
      <c r="CU29">
        <v>38.875</v>
      </c>
      <c r="CV29">
        <v>0</v>
      </c>
      <c r="CW29">
        <v>0</v>
      </c>
      <c r="CX29">
        <v>0</v>
      </c>
      <c r="CY29">
        <v>119.5</v>
      </c>
      <c r="CZ29">
        <v>0</v>
      </c>
      <c r="DA29">
        <v>709.08230769230795</v>
      </c>
      <c r="DB29">
        <v>13.9521366528288</v>
      </c>
      <c r="DC29">
        <v>-16.570598094835301</v>
      </c>
      <c r="DD29">
        <v>-1.25346153846154</v>
      </c>
      <c r="DE29">
        <v>15</v>
      </c>
      <c r="DF29">
        <v>1599676285</v>
      </c>
      <c r="DG29" t="s">
        <v>344</v>
      </c>
      <c r="DH29">
        <v>1599676276.5</v>
      </c>
      <c r="DI29">
        <v>1599676285</v>
      </c>
      <c r="DJ29">
        <v>54</v>
      </c>
      <c r="DK29">
        <v>2.7E-2</v>
      </c>
      <c r="DL29">
        <v>1E-3</v>
      </c>
      <c r="DM29">
        <v>1.155</v>
      </c>
      <c r="DN29">
        <v>-8.7999999999999995E-2</v>
      </c>
      <c r="DO29">
        <v>400</v>
      </c>
      <c r="DP29">
        <v>15</v>
      </c>
      <c r="DQ29">
        <v>0.62</v>
      </c>
      <c r="DR29">
        <v>0.03</v>
      </c>
      <c r="DS29">
        <v>0.31333614999999998</v>
      </c>
      <c r="DT29">
        <v>0.57789696810506497</v>
      </c>
      <c r="DU29">
        <v>6.2434448602734498E-2</v>
      </c>
      <c r="DV29">
        <v>0</v>
      </c>
      <c r="DW29">
        <v>709.34057142857102</v>
      </c>
      <c r="DX29">
        <v>2.30864970645665</v>
      </c>
      <c r="DY29">
        <v>2.2650612642072701</v>
      </c>
      <c r="DZ29">
        <v>0</v>
      </c>
      <c r="EA29">
        <v>3.3803985000000001</v>
      </c>
      <c r="EB29">
        <v>-0.118292757973743</v>
      </c>
      <c r="EC29">
        <v>1.1459264057957601E-2</v>
      </c>
      <c r="ED29">
        <v>0</v>
      </c>
      <c r="EE29">
        <v>0</v>
      </c>
      <c r="EF29">
        <v>3</v>
      </c>
      <c r="EG29" t="s">
        <v>286</v>
      </c>
      <c r="EH29">
        <v>100</v>
      </c>
      <c r="EI29">
        <v>100</v>
      </c>
      <c r="EJ29">
        <v>1.155</v>
      </c>
      <c r="EK29">
        <v>-8.8099999999999998E-2</v>
      </c>
      <c r="EL29">
        <v>1.15480952380949</v>
      </c>
      <c r="EM29">
        <v>0</v>
      </c>
      <c r="EN29">
        <v>0</v>
      </c>
      <c r="EO29">
        <v>0</v>
      </c>
      <c r="EP29">
        <v>-8.80799999999997E-2</v>
      </c>
      <c r="EQ29">
        <v>0</v>
      </c>
      <c r="ER29">
        <v>0</v>
      </c>
      <c r="ES29">
        <v>0</v>
      </c>
      <c r="ET29">
        <v>-1</v>
      </c>
      <c r="EU29">
        <v>-1</v>
      </c>
      <c r="EV29">
        <v>-1</v>
      </c>
      <c r="EW29">
        <v>-1</v>
      </c>
      <c r="EX29">
        <v>0.7</v>
      </c>
      <c r="EY29">
        <v>0.6</v>
      </c>
      <c r="EZ29">
        <v>2</v>
      </c>
      <c r="FA29">
        <v>494.79700000000003</v>
      </c>
      <c r="FB29">
        <v>479.27300000000002</v>
      </c>
      <c r="FC29">
        <v>22.1478</v>
      </c>
      <c r="FD29">
        <v>28.1159</v>
      </c>
      <c r="FE29">
        <v>30.0002</v>
      </c>
      <c r="FF29">
        <v>28.115100000000002</v>
      </c>
      <c r="FG29">
        <v>28.088799999999999</v>
      </c>
      <c r="FH29">
        <v>21.117999999999999</v>
      </c>
      <c r="FI29">
        <v>100</v>
      </c>
      <c r="FJ29">
        <v>0</v>
      </c>
      <c r="FK29">
        <v>21.983899999999998</v>
      </c>
      <c r="FL29">
        <v>400</v>
      </c>
      <c r="FM29">
        <v>7.2286799999999998</v>
      </c>
      <c r="FN29">
        <v>102.039</v>
      </c>
      <c r="FO29">
        <v>101.952</v>
      </c>
    </row>
    <row r="30" spans="1:171" x14ac:dyDescent="0.35">
      <c r="A30">
        <v>13</v>
      </c>
      <c r="B30">
        <v>1599677523.5999999</v>
      </c>
      <c r="C30">
        <v>2984.5</v>
      </c>
      <c r="D30" t="s">
        <v>345</v>
      </c>
      <c r="E30" t="s">
        <v>346</v>
      </c>
      <c r="F30">
        <v>1599677523.5999999</v>
      </c>
      <c r="G30">
        <f t="shared" si="0"/>
        <v>1.8604715078636804E-3</v>
      </c>
      <c r="H30">
        <f t="shared" si="1"/>
        <v>-1.36473818067955</v>
      </c>
      <c r="I30">
        <f t="shared" si="2"/>
        <v>400.73</v>
      </c>
      <c r="J30">
        <f t="shared" si="3"/>
        <v>405.94236693928679</v>
      </c>
      <c r="K30">
        <f t="shared" si="4"/>
        <v>41.459699649919258</v>
      </c>
      <c r="L30">
        <f t="shared" si="5"/>
        <v>40.927350268904</v>
      </c>
      <c r="M30">
        <f t="shared" si="6"/>
        <v>0.19444910765341117</v>
      </c>
      <c r="N30">
        <f t="shared" si="7"/>
        <v>2.9648396252293354</v>
      </c>
      <c r="O30">
        <f t="shared" si="8"/>
        <v>0.18763189113274031</v>
      </c>
      <c r="P30">
        <f t="shared" si="9"/>
        <v>0.11786252011794629</v>
      </c>
      <c r="Q30">
        <f t="shared" si="10"/>
        <v>1.9948084861285743E-3</v>
      </c>
      <c r="R30">
        <f t="shared" si="11"/>
        <v>23.029112767146167</v>
      </c>
      <c r="S30">
        <f t="shared" si="12"/>
        <v>22.992899999999999</v>
      </c>
      <c r="T30">
        <f t="shared" si="13"/>
        <v>2.8185102206543977</v>
      </c>
      <c r="U30">
        <f t="shared" si="14"/>
        <v>62.896647174644315</v>
      </c>
      <c r="V30">
        <f t="shared" si="15"/>
        <v>1.8288570254166401</v>
      </c>
      <c r="W30">
        <f t="shared" si="16"/>
        <v>2.9077178316651384</v>
      </c>
      <c r="X30">
        <f t="shared" si="17"/>
        <v>0.98965319523775763</v>
      </c>
      <c r="Y30">
        <f t="shared" si="18"/>
        <v>-82.046793496788311</v>
      </c>
      <c r="Z30">
        <f t="shared" si="19"/>
        <v>82.445695792913085</v>
      </c>
      <c r="AA30">
        <f t="shared" si="20"/>
        <v>5.7790561413056256</v>
      </c>
      <c r="AB30">
        <f t="shared" si="21"/>
        <v>6.1799532459165221</v>
      </c>
      <c r="AC30">
        <v>4</v>
      </c>
      <c r="AD30">
        <v>1</v>
      </c>
      <c r="AE30">
        <f t="shared" si="22"/>
        <v>1</v>
      </c>
      <c r="AF30">
        <f t="shared" si="23"/>
        <v>0</v>
      </c>
      <c r="AG30">
        <f t="shared" si="24"/>
        <v>54583.653584321</v>
      </c>
      <c r="AH30" t="s">
        <v>347</v>
      </c>
      <c r="AI30">
        <v>10200.1</v>
      </c>
      <c r="AJ30">
        <v>699.68461538461497</v>
      </c>
      <c r="AK30">
        <v>3165.31</v>
      </c>
      <c r="AL30">
        <f t="shared" si="25"/>
        <v>2465.625384615385</v>
      </c>
      <c r="AM30">
        <f t="shared" si="26"/>
        <v>0.77895226205818235</v>
      </c>
      <c r="AN30">
        <v>-1.36473818067955</v>
      </c>
      <c r="AO30" t="s">
        <v>343</v>
      </c>
      <c r="AP30" t="s">
        <v>343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2.0998656021503997E-2</v>
      </c>
      <c r="AV30">
        <f t="shared" si="29"/>
        <v>-1.36473818067955</v>
      </c>
      <c r="AW30" t="e">
        <f t="shared" si="30"/>
        <v>#DIV/0!</v>
      </c>
      <c r="AX30" t="e">
        <f t="shared" si="31"/>
        <v>#DIV/0!</v>
      </c>
      <c r="AY30">
        <f t="shared" si="32"/>
        <v>0</v>
      </c>
      <c r="AZ30" t="e">
        <f t="shared" si="33"/>
        <v>#DIV/0!</v>
      </c>
      <c r="BA30" t="s">
        <v>343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1.2837757186271666</v>
      </c>
      <c r="BH30" t="e">
        <f t="shared" si="39"/>
        <v>#DIV/0!</v>
      </c>
      <c r="BI30" t="e">
        <f t="shared" si="40"/>
        <v>#DIV/0!</v>
      </c>
      <c r="BJ30">
        <f t="shared" si="41"/>
        <v>4.9998399999999998E-2</v>
      </c>
      <c r="BK30">
        <f t="shared" si="42"/>
        <v>2.0998656021503997E-2</v>
      </c>
      <c r="BL30">
        <f t="shared" si="43"/>
        <v>0.41998655999999995</v>
      </c>
      <c r="BM30">
        <f t="shared" si="44"/>
        <v>9.4996959999999991E-2</v>
      </c>
      <c r="BN30">
        <v>6</v>
      </c>
      <c r="BO30">
        <v>0.5</v>
      </c>
      <c r="BP30" t="s">
        <v>285</v>
      </c>
      <c r="BQ30">
        <v>1599677523.5999999</v>
      </c>
      <c r="BR30">
        <v>400.73</v>
      </c>
      <c r="BS30">
        <v>399.98700000000002</v>
      </c>
      <c r="BT30">
        <v>17.9068</v>
      </c>
      <c r="BU30">
        <v>15.7143</v>
      </c>
      <c r="BV30">
        <v>399.48700000000002</v>
      </c>
      <c r="BW30">
        <v>17.994900000000001</v>
      </c>
      <c r="BX30">
        <v>500.02</v>
      </c>
      <c r="BY30">
        <v>102.032</v>
      </c>
      <c r="BZ30">
        <v>9.9984799999999999E-2</v>
      </c>
      <c r="CA30">
        <v>23.508700000000001</v>
      </c>
      <c r="CB30">
        <v>22.992899999999999</v>
      </c>
      <c r="CC30">
        <v>999.9</v>
      </c>
      <c r="CD30">
        <v>0</v>
      </c>
      <c r="CE30">
        <v>0</v>
      </c>
      <c r="CF30">
        <v>9999.3799999999992</v>
      </c>
      <c r="CG30">
        <v>0</v>
      </c>
      <c r="CH30">
        <v>1.5289399999999999E-3</v>
      </c>
      <c r="CI30">
        <v>4.9998399999999998E-2</v>
      </c>
      <c r="CJ30">
        <v>0</v>
      </c>
      <c r="CK30">
        <v>0</v>
      </c>
      <c r="CL30">
        <v>0</v>
      </c>
      <c r="CM30">
        <v>697</v>
      </c>
      <c r="CN30">
        <v>4.9998399999999998E-2</v>
      </c>
      <c r="CO30">
        <v>-11.27</v>
      </c>
      <c r="CP30">
        <v>-2.63</v>
      </c>
      <c r="CQ30">
        <v>34.875</v>
      </c>
      <c r="CR30">
        <v>39.375</v>
      </c>
      <c r="CS30">
        <v>37.125</v>
      </c>
      <c r="CT30">
        <v>39.061999999999998</v>
      </c>
      <c r="CU30">
        <v>36.936999999999998</v>
      </c>
      <c r="CV30">
        <v>0</v>
      </c>
      <c r="CW30">
        <v>0</v>
      </c>
      <c r="CX30">
        <v>0</v>
      </c>
      <c r="CY30">
        <v>1201.7999999523199</v>
      </c>
      <c r="CZ30">
        <v>0</v>
      </c>
      <c r="DA30">
        <v>699.68461538461497</v>
      </c>
      <c r="DB30">
        <v>-2.9182906666805399</v>
      </c>
      <c r="DC30">
        <v>8.2912820891058008</v>
      </c>
      <c r="DD30">
        <v>-12.7223076923077</v>
      </c>
      <c r="DE30">
        <v>15</v>
      </c>
      <c r="DF30">
        <v>1599677540.5999999</v>
      </c>
      <c r="DG30" t="s">
        <v>348</v>
      </c>
      <c r="DH30">
        <v>1599677540.5999999</v>
      </c>
      <c r="DI30">
        <v>1599676285</v>
      </c>
      <c r="DJ30">
        <v>55</v>
      </c>
      <c r="DK30">
        <v>8.7999999999999995E-2</v>
      </c>
      <c r="DL30">
        <v>1E-3</v>
      </c>
      <c r="DM30">
        <v>1.2430000000000001</v>
      </c>
      <c r="DN30">
        <v>-8.7999999999999995E-2</v>
      </c>
      <c r="DO30">
        <v>400</v>
      </c>
      <c r="DP30">
        <v>15</v>
      </c>
      <c r="DQ30">
        <v>0.33</v>
      </c>
      <c r="DR30">
        <v>0.03</v>
      </c>
      <c r="DS30">
        <v>0.61113982926829302</v>
      </c>
      <c r="DT30">
        <v>7.9165839721253906E-2</v>
      </c>
      <c r="DU30">
        <v>2.9808107400915398E-2</v>
      </c>
      <c r="DV30">
        <v>1</v>
      </c>
      <c r="DW30">
        <v>699.22382352941202</v>
      </c>
      <c r="DX30">
        <v>6.5043956043948299</v>
      </c>
      <c r="DY30">
        <v>2.0766588191638702</v>
      </c>
      <c r="DZ30">
        <v>0</v>
      </c>
      <c r="EA30">
        <v>2.1932217073170701</v>
      </c>
      <c r="EB30">
        <v>-1.6037979094076799E-2</v>
      </c>
      <c r="EC30">
        <v>2.0424434224352102E-3</v>
      </c>
      <c r="ED30">
        <v>1</v>
      </c>
      <c r="EE30">
        <v>2</v>
      </c>
      <c r="EF30">
        <v>3</v>
      </c>
      <c r="EG30" t="s">
        <v>292</v>
      </c>
      <c r="EH30">
        <v>100</v>
      </c>
      <c r="EI30">
        <v>100</v>
      </c>
      <c r="EJ30">
        <v>1.2430000000000001</v>
      </c>
      <c r="EK30">
        <v>-8.8099999999999998E-2</v>
      </c>
      <c r="EL30">
        <v>1.15480952380949</v>
      </c>
      <c r="EM30">
        <v>0</v>
      </c>
      <c r="EN30">
        <v>0</v>
      </c>
      <c r="EO30">
        <v>0</v>
      </c>
      <c r="EP30">
        <v>-8.80799999999997E-2</v>
      </c>
      <c r="EQ30">
        <v>0</v>
      </c>
      <c r="ER30">
        <v>0</v>
      </c>
      <c r="ES30">
        <v>0</v>
      </c>
      <c r="ET30">
        <v>-1</v>
      </c>
      <c r="EU30">
        <v>-1</v>
      </c>
      <c r="EV30">
        <v>-1</v>
      </c>
      <c r="EW30">
        <v>-1</v>
      </c>
      <c r="EX30">
        <v>20.8</v>
      </c>
      <c r="EY30">
        <v>20.6</v>
      </c>
      <c r="EZ30">
        <v>2</v>
      </c>
      <c r="FA30">
        <v>494.52699999999999</v>
      </c>
      <c r="FB30">
        <v>479.85899999999998</v>
      </c>
      <c r="FC30">
        <v>21.954499999999999</v>
      </c>
      <c r="FD30">
        <v>28.101500000000001</v>
      </c>
      <c r="FE30">
        <v>30</v>
      </c>
      <c r="FF30">
        <v>28.124700000000001</v>
      </c>
      <c r="FG30">
        <v>28.103100000000001</v>
      </c>
      <c r="FH30">
        <v>21.132899999999999</v>
      </c>
      <c r="FI30">
        <v>100</v>
      </c>
      <c r="FJ30">
        <v>0</v>
      </c>
      <c r="FK30">
        <v>21.960699999999999</v>
      </c>
      <c r="FL30">
        <v>400</v>
      </c>
      <c r="FM30">
        <v>7.3050800000000002</v>
      </c>
      <c r="FN30">
        <v>102.03400000000001</v>
      </c>
      <c r="FO30">
        <v>101.968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2020-09-09T13:52:04Z</dcterms:created>
  <dcterms:modified xsi:type="dcterms:W3CDTF">2020-09-21T13:53:05Z</dcterms:modified>
</cp:coreProperties>
</file>